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510" windowWidth="15600" windowHeight="8850" firstSheet="1" activeTab="1"/>
  </bookViews>
  <sheets>
    <sheet name="Produtos" sheetId="1" r:id="rId1"/>
    <sheet name="Custo" sheetId="6" r:id="rId2"/>
    <sheet name="ARGENTINA FERRO" sheetId="15" r:id="rId3"/>
    <sheet name="Maritimo" sheetId="13" r:id="rId4"/>
    <sheet name="Custo Mar Cont-Iron" sheetId="11" r:id="rId5"/>
    <sheet name="Custo Mar Grãos" sheetId="14" r:id="rId6"/>
    <sheet name="SIFRECA trigo" sheetId="17" r:id="rId7"/>
  </sheets>
  <externalReferences>
    <externalReference r:id="rId8"/>
  </externalReferences>
  <calcPr calcId="144525"/>
</workbook>
</file>

<file path=xl/calcChain.xml><?xml version="1.0" encoding="utf-8"?>
<calcChain xmlns="http://schemas.openxmlformats.org/spreadsheetml/2006/main">
  <c r="P31" i="15" l="1"/>
  <c r="N37" i="15" l="1"/>
  <c r="N35" i="15"/>
  <c r="N33" i="15"/>
  <c r="N31" i="15"/>
  <c r="N29" i="15"/>
  <c r="N27" i="15"/>
  <c r="N25" i="15"/>
  <c r="K66" i="6" l="1"/>
  <c r="I16" i="11"/>
  <c r="D16" i="11"/>
  <c r="D12" i="11"/>
  <c r="I58" i="6" l="1"/>
  <c r="F58" i="6"/>
  <c r="N9" i="14" l="1"/>
  <c r="J20" i="6"/>
  <c r="K20" i="6"/>
  <c r="K10" i="6" l="1"/>
  <c r="K35" i="6" l="1"/>
  <c r="J35" i="6"/>
  <c r="I27" i="6" l="1"/>
  <c r="F27" i="6"/>
  <c r="I3" i="17" l="1"/>
  <c r="J3" i="17"/>
  <c r="I26" i="17"/>
  <c r="I53" i="17" s="1"/>
  <c r="J26" i="17"/>
  <c r="J53" i="17" s="1"/>
  <c r="J4" i="17" l="1"/>
  <c r="J31" i="17" s="1"/>
  <c r="I4" i="17"/>
  <c r="I31" i="17" s="1"/>
  <c r="J5" i="17"/>
  <c r="J32" i="17" s="1"/>
  <c r="I5" i="17"/>
  <c r="I32" i="17" s="1"/>
  <c r="J15" i="17"/>
  <c r="J42" i="17" s="1"/>
  <c r="I15" i="17"/>
  <c r="I42" i="17" s="1"/>
  <c r="J19" i="17"/>
  <c r="J46" i="17" s="1"/>
  <c r="I19" i="17"/>
  <c r="I46" i="17" s="1"/>
  <c r="J24" i="17"/>
  <c r="J51" i="17" s="1"/>
  <c r="I24" i="17"/>
  <c r="I51" i="17" s="1"/>
  <c r="J18" i="17"/>
  <c r="J45" i="17" s="1"/>
  <c r="I18" i="17"/>
  <c r="I45" i="17" s="1"/>
  <c r="J23" i="17"/>
  <c r="J50" i="17" s="1"/>
  <c r="I23" i="17"/>
  <c r="I50" i="17" s="1"/>
  <c r="J8" i="17"/>
  <c r="J35" i="17" s="1"/>
  <c r="I8" i="17"/>
  <c r="I35" i="17" s="1"/>
  <c r="J11" i="17"/>
  <c r="J38" i="17" s="1"/>
  <c r="I11" i="17"/>
  <c r="I38" i="17" s="1"/>
  <c r="J7" i="17"/>
  <c r="J34" i="17" s="1"/>
  <c r="I7" i="17"/>
  <c r="I34" i="17" s="1"/>
  <c r="J6" i="17"/>
  <c r="J33" i="17" s="1"/>
  <c r="I6" i="17"/>
  <c r="I33" i="17" s="1"/>
  <c r="J10" i="17"/>
  <c r="J37" i="17" s="1"/>
  <c r="I10" i="17"/>
  <c r="I37" i="17" s="1"/>
  <c r="J16" i="17"/>
  <c r="J43" i="17" s="1"/>
  <c r="I16" i="17"/>
  <c r="I43" i="17" s="1"/>
  <c r="J17" i="17"/>
  <c r="J44" i="17" s="1"/>
  <c r="I17" i="17"/>
  <c r="I44" i="17" s="1"/>
  <c r="J14" i="17"/>
  <c r="J41" i="17" s="1"/>
  <c r="I14" i="17"/>
  <c r="I41" i="17" s="1"/>
  <c r="J22" i="17"/>
  <c r="J49" i="17" s="1"/>
  <c r="I22" i="17"/>
  <c r="I49" i="17" s="1"/>
  <c r="J9" i="17"/>
  <c r="J36" i="17" s="1"/>
  <c r="I9" i="17"/>
  <c r="I36" i="17" s="1"/>
  <c r="J25" i="17"/>
  <c r="J52" i="17" s="1"/>
  <c r="I25" i="17"/>
  <c r="I52" i="17" s="1"/>
  <c r="J13" i="17"/>
  <c r="J40" i="17" s="1"/>
  <c r="I13" i="17"/>
  <c r="I40" i="17" s="1"/>
  <c r="J21" i="17"/>
  <c r="J48" i="17" s="1"/>
  <c r="I21" i="17"/>
  <c r="I48" i="17" s="1"/>
  <c r="J12" i="17"/>
  <c r="J39" i="17" s="1"/>
  <c r="I12" i="17"/>
  <c r="I39" i="17" s="1"/>
  <c r="J20" i="17"/>
  <c r="J47" i="17" s="1"/>
  <c r="I20" i="17"/>
  <c r="I47" i="17" s="1"/>
  <c r="K17" i="6" l="1"/>
  <c r="H17" i="6"/>
  <c r="J17" i="6" s="1"/>
  <c r="K65" i="6"/>
  <c r="J65" i="6"/>
  <c r="K60" i="6"/>
  <c r="J60" i="6"/>
  <c r="K55" i="6"/>
  <c r="J55" i="6"/>
  <c r="K50" i="6"/>
  <c r="J50" i="6"/>
  <c r="K40" i="6"/>
  <c r="J40" i="6"/>
  <c r="K45" i="6"/>
  <c r="J45" i="6"/>
  <c r="K30" i="6"/>
  <c r="K25" i="6"/>
  <c r="K15" i="6"/>
  <c r="K9" i="6"/>
  <c r="J30" i="6"/>
  <c r="J25" i="6"/>
  <c r="J15" i="6"/>
  <c r="J10" i="6"/>
  <c r="K57" i="6"/>
  <c r="H57" i="6"/>
  <c r="J57" i="6" s="1"/>
  <c r="J61" i="6"/>
  <c r="J51" i="6"/>
  <c r="J36" i="6"/>
  <c r="J31" i="6"/>
  <c r="J26" i="6"/>
  <c r="J21" i="6"/>
  <c r="J16" i="6"/>
  <c r="K43" i="6"/>
  <c r="K33" i="6"/>
  <c r="K18" i="6"/>
  <c r="K42" i="6" l="1"/>
  <c r="H42" i="6"/>
  <c r="J42" i="6" s="1"/>
  <c r="J46" i="6" l="1"/>
  <c r="J66" i="6" l="1"/>
  <c r="J41" i="6"/>
  <c r="J11" i="6"/>
  <c r="F38" i="6"/>
  <c r="I25" i="11"/>
  <c r="I24" i="11"/>
  <c r="K61" i="6" s="1"/>
  <c r="C8" i="11"/>
  <c r="F8" i="11" s="1"/>
  <c r="F53" i="6" l="1"/>
  <c r="K56" i="6"/>
  <c r="K31" i="6"/>
  <c r="K11" i="6"/>
  <c r="K46" i="6"/>
  <c r="K51" i="6"/>
  <c r="K26" i="6"/>
  <c r="K36" i="6"/>
  <c r="K21" i="6"/>
  <c r="K41" i="6"/>
  <c r="K16" i="6"/>
  <c r="E8" i="11"/>
  <c r="I15" i="11" s="1"/>
  <c r="K32" i="6" l="1"/>
  <c r="H32" i="6"/>
  <c r="J32" i="6" s="1"/>
  <c r="D4" i="1"/>
  <c r="H12" i="6" l="1"/>
  <c r="H22" i="6"/>
  <c r="I28" i="6"/>
  <c r="G28" i="6"/>
  <c r="G23" i="6" s="1"/>
  <c r="G13" i="6" s="1"/>
  <c r="F28" i="6"/>
  <c r="F23" i="6" l="1"/>
  <c r="I23" i="6"/>
  <c r="K28" i="6"/>
  <c r="G18" i="6"/>
  <c r="H18" i="6" s="1"/>
  <c r="G33" i="6"/>
  <c r="F13" i="6"/>
  <c r="H23" i="6"/>
  <c r="K12" i="6"/>
  <c r="J12" i="6"/>
  <c r="K22" i="6"/>
  <c r="J22" i="6"/>
  <c r="K27" i="6"/>
  <c r="G27" i="6"/>
  <c r="H27" i="6" s="1"/>
  <c r="J27" i="6" s="1"/>
  <c r="J18" i="6" l="1"/>
  <c r="J23" i="6"/>
  <c r="I13" i="6"/>
  <c r="K23" i="6"/>
  <c r="H13" i="6"/>
  <c r="K13" i="6" l="1"/>
  <c r="J13" i="6"/>
  <c r="H33" i="6"/>
  <c r="J33" i="6" s="1"/>
  <c r="K63" i="6" l="1"/>
  <c r="K64" i="6" s="1"/>
  <c r="K62" i="6"/>
  <c r="H62" i="6"/>
  <c r="J62" i="6" s="1"/>
  <c r="K52" i="6"/>
  <c r="J56" i="6"/>
  <c r="I38" i="6"/>
  <c r="K37" i="6"/>
  <c r="G37" i="6"/>
  <c r="H37" i="6" s="1"/>
  <c r="J37" i="6" s="1"/>
  <c r="K48" i="6"/>
  <c r="K47" i="6"/>
  <c r="H47" i="6"/>
  <c r="J47" i="6" s="1"/>
  <c r="K58" i="6"/>
  <c r="G58" i="6"/>
  <c r="K8" i="6"/>
  <c r="H8" i="6"/>
  <c r="J8" i="6" s="1"/>
  <c r="K7" i="6"/>
  <c r="H7" i="6"/>
  <c r="J7" i="6" s="1"/>
  <c r="G48" i="6" l="1"/>
  <c r="G63" i="6"/>
  <c r="H58" i="6"/>
  <c r="J58" i="6" s="1"/>
  <c r="I53" i="6"/>
  <c r="K38" i="6"/>
  <c r="H28" i="6"/>
  <c r="J28" i="6" s="1"/>
  <c r="K29" i="6"/>
  <c r="K59" i="6"/>
  <c r="G52" i="6"/>
  <c r="H52" i="6" s="1"/>
  <c r="J52" i="6" s="1"/>
  <c r="G38" i="6"/>
  <c r="H38" i="6" s="1"/>
  <c r="J38" i="6" s="1"/>
  <c r="K53" i="6" l="1"/>
  <c r="J48" i="6"/>
  <c r="H48" i="6"/>
  <c r="J59" i="6"/>
  <c r="K49" i="6"/>
  <c r="J9" i="6"/>
  <c r="K24" i="6"/>
  <c r="G53" i="6"/>
  <c r="J39" i="6"/>
  <c r="J49" i="6" l="1"/>
  <c r="G43" i="6"/>
  <c r="H43" i="6" s="1"/>
  <c r="J43" i="6" s="1"/>
  <c r="H53" i="6"/>
  <c r="J53" i="6" s="1"/>
  <c r="K14" i="6"/>
  <c r="K39" i="6"/>
  <c r="J29" i="6"/>
  <c r="J63" i="6"/>
  <c r="J44" i="6" l="1"/>
  <c r="J24" i="6"/>
  <c r="J14" i="6" s="1"/>
  <c r="K34" i="6"/>
  <c r="K19" i="6"/>
  <c r="J54" i="6"/>
  <c r="J64" i="6"/>
  <c r="K54" i="6"/>
  <c r="J34" i="6" l="1"/>
  <c r="J19" i="6"/>
  <c r="K44" i="6"/>
</calcChain>
</file>

<file path=xl/comments1.xml><?xml version="1.0" encoding="utf-8"?>
<comments xmlns="http://schemas.openxmlformats.org/spreadsheetml/2006/main">
  <authors>
    <author xml:space="preserve"> </author>
  </authors>
  <commentList>
    <comment ref="C8" authorId="0">
      <text>
        <r>
          <rPr>
            <b/>
            <sz val="9"/>
            <color indexed="81"/>
            <rFont val="Tahoma"/>
            <family val="2"/>
          </rPr>
          <t xml:space="preserve"> PESO DA TARA DOS CONTEINERES</t>
        </r>
      </text>
    </comment>
    <comment ref="F8" authorId="0">
      <text>
        <r>
          <rPr>
            <b/>
            <sz val="9"/>
            <color indexed="81"/>
            <rFont val="Tahoma"/>
            <family val="2"/>
          </rPr>
          <t xml:space="preserve">PREMISSA ADOTADA DE MEDIA DE 13 TONELADAS POR CONTEINER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<sst xmlns="http://schemas.openxmlformats.org/spreadsheetml/2006/main" count="459" uniqueCount="225">
  <si>
    <t>Descrição</t>
  </si>
  <si>
    <t>Milho</t>
  </si>
  <si>
    <t>Soja</t>
  </si>
  <si>
    <t>Açúcar</t>
  </si>
  <si>
    <t>Minério</t>
  </si>
  <si>
    <t>Cobre</t>
  </si>
  <si>
    <t>Zinco</t>
  </si>
  <si>
    <t>Fertilizantes</t>
  </si>
  <si>
    <t>soja</t>
  </si>
  <si>
    <t>Gran Liquidos</t>
  </si>
  <si>
    <t>Corredor Bioceânico</t>
  </si>
  <si>
    <t>Pesos por US$ adotado dezembro 2008)</t>
  </si>
  <si>
    <t>R$ por US$ adotado:</t>
  </si>
  <si>
    <t xml:space="preserve">Grupo de Produtos </t>
  </si>
  <si>
    <t>Produto representativo</t>
  </si>
  <si>
    <t>Modo</t>
  </si>
  <si>
    <t>a -Custo Fixo (Intercepto do valor do frete) - R$/t</t>
  </si>
  <si>
    <t>b - Custos de transbordo - R$ /t</t>
  </si>
  <si>
    <t>Total Custo Fixo+transbordo (a+b) - R$/t</t>
  </si>
  <si>
    <t>Transporte - R$/(tkm)</t>
  </si>
  <si>
    <t>Transporte - U$/(tkm)</t>
  </si>
  <si>
    <t>Observações</t>
  </si>
  <si>
    <t>rodoviário</t>
  </si>
  <si>
    <t>ferroviário</t>
  </si>
  <si>
    <t>ferro arg</t>
  </si>
  <si>
    <t>hidroviário</t>
  </si>
  <si>
    <t>marítimo</t>
  </si>
  <si>
    <t>getfile.pdf</t>
  </si>
  <si>
    <t>LMMD100614.pdf</t>
  </si>
  <si>
    <t>açúcar</t>
  </si>
  <si>
    <t>álcool</t>
  </si>
  <si>
    <t>contêiner 40' cheio</t>
  </si>
  <si>
    <t>Canal do Panama - Custo de travessia - 2008</t>
  </si>
  <si>
    <t>http://www.pancanal.com/eng/maritime/reports/table12.pdf</t>
  </si>
  <si>
    <t>Tarifas - US$ mill</t>
  </si>
  <si>
    <t>t - mil</t>
  </si>
  <si>
    <t>US$/t</t>
  </si>
  <si>
    <t>Carga geral (conteineres)</t>
  </si>
  <si>
    <t>Graneis solidos</t>
  </si>
  <si>
    <t>Graneis liquidos</t>
  </si>
  <si>
    <t>Trigo</t>
  </si>
  <si>
    <t>Farelo de Soja</t>
  </si>
  <si>
    <t>Óleo de Soja</t>
  </si>
  <si>
    <t>Sorgo</t>
  </si>
  <si>
    <t>Num</t>
  </si>
  <si>
    <t>Grupo</t>
  </si>
  <si>
    <t>Cod Grupo</t>
  </si>
  <si>
    <t>Oleo de Soja</t>
  </si>
  <si>
    <t>Granel Sólido Vegetal</t>
  </si>
  <si>
    <t>Fertilizantes Nitrogenados</t>
  </si>
  <si>
    <t>Fertilizantes Fosfatados</t>
  </si>
  <si>
    <t>Fertilizantes Potassicos</t>
  </si>
  <si>
    <t>Diesel</t>
  </si>
  <si>
    <t>Granel Líquido Mineral</t>
  </si>
  <si>
    <t>Gasolina</t>
  </si>
  <si>
    <t>Oleo Combustivel</t>
  </si>
  <si>
    <t>Siderurgicos Planos</t>
  </si>
  <si>
    <t>Siderurgicos</t>
  </si>
  <si>
    <t>Siderurgicos Semiacabados</t>
  </si>
  <si>
    <t>Sederurgicos Longos</t>
  </si>
  <si>
    <t>Áçucar</t>
  </si>
  <si>
    <t>Etanol</t>
  </si>
  <si>
    <t>Granel Sólido Mineral</t>
  </si>
  <si>
    <t>Conteiner</t>
  </si>
  <si>
    <t>Carga Geral</t>
  </si>
  <si>
    <t>Milho &amp; Sorgo</t>
  </si>
  <si>
    <t>http://www.portodesantos.com.br/down/estatistica/estmen-2008-12.pdf</t>
  </si>
  <si>
    <t>TOTAL 2008</t>
  </si>
  <si>
    <t>Quant</t>
  </si>
  <si>
    <t>TEU</t>
  </si>
  <si>
    <t>Peso Bruto (INCLUI A TARA DO CONTEINER)</t>
  </si>
  <si>
    <t>tonelagem media por conteiner (t/cont)</t>
  </si>
  <si>
    <t>Peso Liquido</t>
  </si>
  <si>
    <t>conteineres</t>
  </si>
  <si>
    <t>TEU/conteiner</t>
  </si>
  <si>
    <t>US$/TEU</t>
  </si>
  <si>
    <t>tonelada liquida/TEU</t>
  </si>
  <si>
    <t>US$/tonelada</t>
  </si>
  <si>
    <t>US$/tonelada * km</t>
  </si>
  <si>
    <t>http://www.portworld.com/map/</t>
  </si>
  <si>
    <t>unidade km</t>
  </si>
  <si>
    <t>Los Angeles - Valparaiso</t>
  </si>
  <si>
    <t>Nova York - Valparaiso</t>
  </si>
  <si>
    <t>Nova York - Santos</t>
  </si>
  <si>
    <t>Los Angeles - Santos</t>
  </si>
  <si>
    <t>US$/ton</t>
  </si>
  <si>
    <t>Shanghai - Santos</t>
  </si>
  <si>
    <t>Santos - Buenos Aires</t>
  </si>
  <si>
    <t>Produto 4 - Custos de transporte e transbordo</t>
  </si>
  <si>
    <t>Transporte marítimo</t>
  </si>
  <si>
    <t>US$ MM</t>
  </si>
  <si>
    <t>US$/dia</t>
  </si>
  <si>
    <t>VLCC</t>
  </si>
  <si>
    <t>Panamax Bulk</t>
  </si>
  <si>
    <t>Granel sólido</t>
  </si>
  <si>
    <t>Granel líquido</t>
  </si>
  <si>
    <t>Contêiner</t>
  </si>
  <si>
    <t>Observação</t>
  </si>
  <si>
    <t>Navio</t>
  </si>
  <si>
    <t>Panamax</t>
  </si>
  <si>
    <t>US$ / dia</t>
  </si>
  <si>
    <t xml:space="preserve">Granel Líquido: Valor adotado para VLCC (2008) da pág 38 do relatório Annual Review 2009 e compatível com o do Suezmax na pag 1  do relatório Shipping Report 2009. </t>
  </si>
  <si>
    <t>Custos portuários</t>
  </si>
  <si>
    <t>Consignação média - t</t>
  </si>
  <si>
    <t xml:space="preserve">Carga-tipo para navio Panamax. Em Santos, a média de ~46 mil t/navio observada no terminal da ADM (Corex) , valor próximo ao valor médio do terminal TGG da ALL (~45 mil t/navio).  No relatório desempenho ANTAQ 2008, a consignação média (pág 19) para soja em Santos varia entre 45 e 60 mil. Média mensal 2007 para granéis sólidos foi 35.188 t/navio (fonte: relatório Codesp 2007).  </t>
  </si>
  <si>
    <t>R$ / Contêiner - valor médio relatório Anual Santos Brasil 2008</t>
  </si>
  <si>
    <t xml:space="preserve">Carga-tipo para navio VLCC. Média mensal 2007 para granéis líquidos no porto de Santos foi 16.862 t/navio (fonte: relatório Codesp 2007).  </t>
  </si>
  <si>
    <t>Conteineres - Relatorio ANTAQ 2008: 686 conteineres/navio (TECON-Santos 2007) e média de 17 t/conteiner (~26 MM t / 1,6 MM conteineres). Esse valor é de tonelagem bruta por conteiner (inclui tara). A tonelagem média líquida por conteiner é ~13 t.</t>
  </si>
  <si>
    <t>US$ / t-dia</t>
  </si>
  <si>
    <t xml:space="preserve"> ~17.4063 t/dia é a produtividade média de soja no terminal da ADM em Santos (relatório ANTAQ 2008 - pag 19)</t>
  </si>
  <si>
    <t>t / contêiner (média de tonelagem líquida por conteiner). Valor acordado com Newton.</t>
  </si>
  <si>
    <t>Velocidade - nós</t>
  </si>
  <si>
    <t>R$ / t</t>
  </si>
  <si>
    <t>Tempo de espera por berço - h</t>
  </si>
  <si>
    <t>Grãos: valor médio para soja no terminal da Cargill em Santos em 2007 (fonte: Relatório desempenho ANTAQ 2008).
Granel liquido: mantive o do Vernon.
Conteineres: tempo médio indicado no relatório dedesempenho da ANTAQ 2008 para o TECON-Santos</t>
  </si>
  <si>
    <t>Porto de Santos - 2009 - ver abaixo</t>
  </si>
  <si>
    <t>Carga-desc - t/h</t>
  </si>
  <si>
    <t>Conteineres -- Fonte: Relatório Desempenho ANTAQ 2008 (pag 12) -- TECON Santos -- prancha média 37 conteineres/hr e consignação média 686 conteineres/navio e, da pág 11 do relatorio, calcula-se 17 t/conteiner</t>
  </si>
  <si>
    <t>US$ / t</t>
  </si>
  <si>
    <t>Carga-desc - t/dia</t>
  </si>
  <si>
    <t>Tempo permanência - dias</t>
  </si>
  <si>
    <t>Fonte: CODESP - Relatório Dez/2008 -- valores médios obtido da média mensal</t>
  </si>
  <si>
    <t>Custo portuário (Descarga+Embarque na EXP) - R$/t</t>
  </si>
  <si>
    <t xml:space="preserve">Granel Sólido: Valor do terminal da ADM (Corex) em Santos é 4,39 R$/t, valor similar ao da Cargill (4,66 R$/t) apresentado no Relatório Desempenho ANTAQ 2008, pág 38: 4,66 R$/t (dado de 2007)
Granel líquido: mantive o do Vernon.
</t>
  </si>
  <si>
    <t>R$ / t soja - Rio Grande - Tergrasa</t>
  </si>
  <si>
    <t>US$/t transbordo</t>
  </si>
  <si>
    <t>consideradas ambas as pontas</t>
  </si>
  <si>
    <t>US$ / tkm</t>
  </si>
  <si>
    <t>1 nó = 1,852 km/h</t>
  </si>
  <si>
    <t>(*) incremento de custo em relação a graneleiro: 50%</t>
  </si>
  <si>
    <t>granel liquido / solido maritimo:</t>
  </si>
  <si>
    <t>igual a soja / minério para marítimo, transbordo Maritimo (Granel Líquido)</t>
  </si>
  <si>
    <t>Estimativa feita com base em dados secundários descritos na planilha "Custo Mar Grãos" - US$ 70,38 Shangai - Santos, transbordo Maritimo (Granel Sólido)</t>
  </si>
  <si>
    <t>igual a soja / minério para marítimo, transbordo Maritimo (Granel Sólido)</t>
  </si>
  <si>
    <t>FFCC - Cuadro Nro. 12_2008.xlsx</t>
  </si>
  <si>
    <t>TRANSPORTE FERROVIARIO DE CARGAS</t>
  </si>
  <si>
    <t>CUADRO N° 12: PROMEDIO DE TARIFAS COBRADAS POR LOS CONCESIONARIOS PRIVADOS. 1992-2008</t>
  </si>
  <si>
    <t>OPERADOR</t>
  </si>
  <si>
    <t>Unidad</t>
  </si>
  <si>
    <t>Ferroexpreso Pampeano S.A.</t>
  </si>
  <si>
    <t>$/ton</t>
  </si>
  <si>
    <t>$/ton km.</t>
  </si>
  <si>
    <t>Nuevo Central Argentino S.A.</t>
  </si>
  <si>
    <t>Ferrosur Roca S.A.</t>
  </si>
  <si>
    <t xml:space="preserve">América Latina Logística Central S.A. (ex-BAP S.A.) </t>
  </si>
  <si>
    <t>Belgrano Cargas S.A.</t>
  </si>
  <si>
    <t>América Latina Logística Mesopotámica S.A. (ex-FMGU)</t>
  </si>
  <si>
    <t>PROMEDIO TOTAL ANUAL CONCESIONES PRIVADAS</t>
  </si>
  <si>
    <t>Fuente: Elaboración propia, en base a datos provistos por la CNRT (Comisión Nacional de Regulación del Transporte)</t>
  </si>
  <si>
    <t>.</t>
  </si>
  <si>
    <t>Iron</t>
  </si>
  <si>
    <t>Estimativa feita com base em dados secundários descritos na planilha "Container-Iron" - US$33,80/ton Shagai - Santos, transbordo Maritimo (Granel Sólido)</t>
  </si>
  <si>
    <t>Sifreca "Farelo de Soja"- 27fev2010 (68 obs - r-quadrado 0,9432)</t>
  </si>
  <si>
    <t>Sifreca "Milho" - 27fev2010 (123 obs - r-quadrado 0,9495)</t>
  </si>
  <si>
    <t>Sifreca "Fertilizantes" - 27fev2010 (326 obs - r-quadrado 0,7768)</t>
  </si>
  <si>
    <t>Sifreca "Diesel" - 27fev2010  (14 obs  - -quadrado 0,92)</t>
  </si>
  <si>
    <t>Sifreca "Soja" - 27fev2010 (592 obs - r-quadrado 0,90)</t>
  </si>
  <si>
    <t>Sifreca "Calcário" - 27fev2010 (10 obs - r-quadrado0,95)</t>
  </si>
  <si>
    <t>Sifreca "Açúcar" - 27fev2010 (156 obs - r-quadrado 0,95)</t>
  </si>
  <si>
    <t>Sifreca "Álcool" - 27fev2010 (241 obs - r-quadrado 0,7)</t>
  </si>
  <si>
    <t>Sifreca  "Algodão" - Período: 23/01 - 19/02/2010  (17 obs - r-quadrado 0,84)</t>
  </si>
  <si>
    <t>Estimativa feita com base em dados secundários descritos na planilha "Custo Mar Grãos" - US$ 70,38 Shangai - Santos, transbordo Maritimo (Granel Líquido)</t>
  </si>
  <si>
    <t>Combustível</t>
  </si>
  <si>
    <t>Dados Produto 10 "Tarifas" - Sólidos</t>
  </si>
  <si>
    <t>Dados Produto 10 "Tarifas" - Líquido</t>
  </si>
  <si>
    <t>Dados Produto 10 "Tarifas" - Minério</t>
  </si>
  <si>
    <t>Destino</t>
  </si>
  <si>
    <t>UF</t>
  </si>
  <si>
    <t>Origem</t>
  </si>
  <si>
    <t>R$/t</t>
  </si>
  <si>
    <t>R$/t.km</t>
  </si>
  <si>
    <t>Dist. -km</t>
  </si>
  <si>
    <t>Período: 23/01 - 19/02/2010 | Total de rotas: 24</t>
  </si>
  <si>
    <t> Contagem</t>
  </si>
  <si>
    <t>MG</t>
  </si>
  <si>
    <t> Pinhão</t>
  </si>
  <si>
    <t>PR</t>
  </si>
  <si>
    <t>Trigo: Referente aos valores de frete de trigo a granel.</t>
  </si>
  <si>
    <t> Curitiba</t>
  </si>
  <si>
    <t> Guarapuava</t>
  </si>
  <si>
    <t> Pitanga</t>
  </si>
  <si>
    <t> Paranaguá</t>
  </si>
  <si>
    <t> Cambará</t>
  </si>
  <si>
    <t> Campo Mourão</t>
  </si>
  <si>
    <t> Cornélio Procópio</t>
  </si>
  <si>
    <t> Santo Antônio da Platina</t>
  </si>
  <si>
    <t> Uraí</t>
  </si>
  <si>
    <t> Wenceslau Braz</t>
  </si>
  <si>
    <t> Ponta Grossa</t>
  </si>
  <si>
    <t> Faxinal</t>
  </si>
  <si>
    <t> Mamborê</t>
  </si>
  <si>
    <t> Tupãssi</t>
  </si>
  <si>
    <t> Rio Grande</t>
  </si>
  <si>
    <t>RS</t>
  </si>
  <si>
    <t> Cruz Alta</t>
  </si>
  <si>
    <t> Júlio de Castilhos</t>
  </si>
  <si>
    <t> Passo Fundo</t>
  </si>
  <si>
    <t> Santa Rosa</t>
  </si>
  <si>
    <t> Tenente Portela</t>
  </si>
  <si>
    <t> Três de Maio</t>
  </si>
  <si>
    <t> Tupanciretã</t>
  </si>
  <si>
    <t> Santa Maria</t>
  </si>
  <si>
    <t> Porto Alegre</t>
  </si>
  <si>
    <t> São Luiz Gonzaga</t>
  </si>
  <si>
    <t> São Paulo</t>
  </si>
  <si>
    <t>SP</t>
  </si>
  <si>
    <t> Ijuí</t>
  </si>
  <si>
    <t>Gran Sólidos</t>
  </si>
  <si>
    <t>Produto 10 Hidrovia</t>
  </si>
  <si>
    <t>Sifreca "Trigo" - 27fev2010 (24 obs - r-quadrado 0,79)</t>
  </si>
  <si>
    <t>Custo Fixo+Transbordo (soma  duas pontas) - US$/t</t>
  </si>
  <si>
    <t>Dados Produto 10 "Tarifas" - Liquido</t>
  </si>
  <si>
    <t>Estimativa feita com base em dados secundários descritos na planilha "Maritimo", transbordo Maritimo (Container)</t>
  </si>
  <si>
    <r>
      <t xml:space="preserve">Tabela ALL-MS distâncias acima 1600 km -- </t>
    </r>
    <r>
      <rPr>
        <b/>
        <sz val="10"/>
        <color rgb="FFFF0000"/>
        <rFont val="Arial"/>
        <family val="2"/>
      </rPr>
      <t>carregamento ALL MS R$ 6/t  FARELO DE MILHO/FARELO DE
SOJA/MILHO/SOJA/FEIJÃO/TRIGO</t>
    </r>
  </si>
  <si>
    <r>
      <t xml:space="preserve">Tabela ALL-MS distâncias acima 1600 km -- </t>
    </r>
    <r>
      <rPr>
        <b/>
        <sz val="10"/>
        <color rgb="FFFF0000"/>
        <rFont val="Arial"/>
        <family val="2"/>
      </rPr>
      <t>carregamento ALL MS R$ 6/t  ÓLEOS VEGETAIS
SOJA/MILHO/SOJA/FEIJÃO/TRIGO</t>
    </r>
  </si>
  <si>
    <r>
      <t xml:space="preserve">Tabela ALL-MS distâncias acima 1600 km -- </t>
    </r>
    <r>
      <rPr>
        <b/>
        <sz val="10"/>
        <color rgb="FFFF0000"/>
        <rFont val="Arial"/>
        <family val="2"/>
      </rPr>
      <t>carregamento ALL MS R$ 6/t  ADUBOS/FERTILIZANTES/FOSFATO/URÉIA/CALCÁRIO
CORRETIVO</t>
    </r>
  </si>
  <si>
    <r>
      <t xml:space="preserve">ALL MP parcela fixa 6,0644 R$/m3 , variável 0,04201 R$/m3 (densidade gasolina = 0,72g/cm3) </t>
    </r>
    <r>
      <rPr>
        <sz val="10"/>
        <color rgb="FFFF0000"/>
        <rFont val="Arial"/>
        <family val="2"/>
      </rPr>
      <t>carregamento ALL MS R$ 6/t</t>
    </r>
  </si>
  <si>
    <r>
      <t xml:space="preserve">Tabela ALL-MS distâncias acima 1600 km -- </t>
    </r>
    <r>
      <rPr>
        <b/>
        <sz val="10"/>
        <color rgb="FFFF0000"/>
        <rFont val="Arial"/>
        <family val="2"/>
      </rPr>
      <t>carregamento ALL MS R$ 6/t  SUCATA/RESÍDUOS METÁLICOS/FERRO
GUSA/BENTONITA/ULEXITA/PRODUTOS SIDERÚRGICOS/OUTROS MINÉRIOS</t>
    </r>
  </si>
  <si>
    <r>
      <t xml:space="preserve">Tabela ALL-MS distâncias acima 1600 km -- </t>
    </r>
    <r>
      <rPr>
        <b/>
        <sz val="10"/>
        <color rgb="FFFF0000"/>
        <rFont val="Arial"/>
        <family val="2"/>
      </rPr>
      <t>carregamento ALL MS R$ 6/T ACUCAR</t>
    </r>
  </si>
  <si>
    <r>
      <t xml:space="preserve">ALL MP TABELA TARIFÁRIA PARA ÁLCOOL/GASOLINA/ÓLEO DIESEL </t>
    </r>
    <r>
      <rPr>
        <sz val="10"/>
        <color rgb="FFFF0000"/>
        <rFont val="Arial"/>
        <family val="2"/>
      </rPr>
      <t xml:space="preserve"> carregamento ALL MS R$ 6/t</t>
    </r>
  </si>
  <si>
    <r>
      <t xml:space="preserve">Relatório Anual da ALL (2008) -- produtos industriais  --- R$/TKU -- transbordo R$ 33,02/t </t>
    </r>
    <r>
      <rPr>
        <b/>
        <sz val="10"/>
        <color rgb="FFFF0000"/>
        <rFont val="Arial"/>
        <family val="2"/>
      </rPr>
      <t>carregamento ALL MS R$ 6/t</t>
    </r>
    <r>
      <rPr>
        <sz val="10"/>
        <color rgb="FFFF0000"/>
        <rFont val="Arial"/>
        <family val="2"/>
      </rPr>
      <t xml:space="preserve"> </t>
    </r>
  </si>
  <si>
    <t>ALL agrentina 2008 -- FFCC - Cuadro Nro. 12_2008.xlsx -- datos provistos por la CNRT (Comisión Nacional de Regulación del Transporte), Diferenciado por Operadora planilha ARGENTINA FERRO</t>
  </si>
  <si>
    <t>Alumina</t>
  </si>
  <si>
    <t>Alumínio</t>
  </si>
  <si>
    <t>ANALOGO SOJA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</si>
</sst>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_-;\-* #,##0.00_-;_-* &quot;-&quot;??_-;_-@_-"/>
    <numFmt numFmtId="164" formatCode="0.000"/>
    <numFmt numFmtId="165" formatCode="0.0000"/>
    <numFmt numFmtId="166" formatCode="0.0"/>
    <numFmt numFmtId="167" formatCode="_(* #,##0_);_(* \(#,##0\);_(* &quot;-&quot;??_);_(@_)"/>
    <numFmt numFmtId="168" formatCode="_-* #,##0_-;\-* #,##0_-;_-* &quot;-&quot;??_-;_-@_-"/>
    <numFmt numFmtId="169" formatCode="#,##0.0000"/>
    <numFmt numFmtId="170" formatCode="_(* #,##0.00_);_(* \(#,##0.00\);_(* &quot;-&quot;??_);_(@_)"/>
    <numFmt numFmtId="171" formatCode="0.0%"/>
    <numFmt numFmtId="172" formatCode="#,##0;[Red]#,##0"/>
    <numFmt numFmtId="173" formatCode="_-* #,##0.0000_-;\-* #,##0.0000_-;_-* &quot;-&quot;??_-;_-@_-"/>
    <numFmt numFmtId="174" formatCode="#,##0.000"/>
    <numFmt numFmtId="175" formatCode="0.00000"/>
  </numFmts>
  <fonts count="48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color indexed="8"/>
      <name val="Calibri"/>
      <family val="2"/>
    </font>
    <font>
      <sz val="11"/>
      <color indexed="8"/>
      <name val="Arial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.8000000000000007"/>
      <color theme="1"/>
      <name val="Helvetica"/>
      <family val="2"/>
    </font>
    <font>
      <b/>
      <sz val="10"/>
      <color theme="0"/>
      <name val="Arial"/>
      <family val="2"/>
    </font>
    <font>
      <b/>
      <sz val="10"/>
      <color theme="4" tint="-0.249977111117893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4"/>
      <color theme="1"/>
      <name val="Arial"/>
      <family val="2"/>
    </font>
    <font>
      <u/>
      <sz val="11"/>
      <color theme="10"/>
      <name val="Calibri"/>
      <family val="2"/>
    </font>
    <font>
      <b/>
      <u/>
      <sz val="11"/>
      <color theme="10"/>
      <name val="Calibri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Verdana"/>
      <family val="2"/>
    </font>
    <font>
      <b/>
      <sz val="8"/>
      <name val="Verdana"/>
      <family val="2"/>
    </font>
    <font>
      <b/>
      <sz val="10"/>
      <color indexed="8"/>
      <name val="Verdana"/>
      <family val="2"/>
    </font>
    <font>
      <sz val="10"/>
      <name val="Verdana"/>
      <family val="2"/>
    </font>
    <font>
      <b/>
      <sz val="7.5"/>
      <name val="Verdana"/>
      <family val="2"/>
    </font>
    <font>
      <sz val="7.5"/>
      <name val="Verdana"/>
      <family val="2"/>
    </font>
    <font>
      <sz val="8"/>
      <name val="Verdana"/>
      <family val="2"/>
    </font>
    <font>
      <b/>
      <sz val="7.5"/>
      <color rgb="FFFF0000"/>
      <name val="Verdana"/>
      <family val="2"/>
    </font>
    <font>
      <sz val="7.5"/>
      <color rgb="FFFF0000"/>
      <name val="Verdana"/>
      <family val="2"/>
    </font>
    <font>
      <sz val="8"/>
      <color rgb="FFFF0000"/>
      <name val="Verdana"/>
      <family val="2"/>
    </font>
    <font>
      <b/>
      <u/>
      <sz val="8"/>
      <name val="Verdana"/>
      <family val="2"/>
    </font>
    <font>
      <sz val="7"/>
      <name val="Arial"/>
      <family val="2"/>
    </font>
    <font>
      <b/>
      <sz val="7"/>
      <name val="Verdana"/>
      <family val="2"/>
    </font>
    <font>
      <sz val="7"/>
      <name val="Verdana"/>
      <family val="2"/>
    </font>
    <font>
      <b/>
      <sz val="7"/>
      <color indexed="8"/>
      <name val="Verdana"/>
      <family val="2"/>
    </font>
    <font>
      <sz val="10"/>
      <name val="Times New Roman"/>
      <family val="1"/>
    </font>
    <font>
      <b/>
      <sz val="7.5"/>
      <name val="Times New Roman"/>
      <family val="1"/>
    </font>
    <font>
      <sz val="7.5"/>
      <name val="Arial"/>
      <family val="2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name val="Arial"/>
      <family val="2"/>
    </font>
    <font>
      <sz val="11"/>
      <color theme="3"/>
      <name val="Calibri"/>
      <family val="2"/>
      <scheme val="minor"/>
    </font>
    <font>
      <sz val="9"/>
      <name val="Arial"/>
      <family val="2"/>
    </font>
    <font>
      <sz val="11"/>
      <color rgb="FFFF0000"/>
      <name val="Arial"/>
      <family val="2"/>
    </font>
    <font>
      <b/>
      <sz val="10"/>
      <color rgb="FFFFFF00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2" fillId="0" borderId="0"/>
    <xf numFmtId="0" fontId="12" fillId="0" borderId="0"/>
  </cellStyleXfs>
  <cellXfs count="296">
    <xf numFmtId="0" fontId="0" fillId="0" borderId="0" xfId="0"/>
    <xf numFmtId="0" fontId="0" fillId="0" borderId="0" xfId="0" applyFill="1" applyBorder="1"/>
    <xf numFmtId="0" fontId="3" fillId="2" borderId="0" xfId="0" applyFont="1" applyFill="1" applyBorder="1"/>
    <xf numFmtId="2" fontId="3" fillId="2" borderId="0" xfId="0" applyNumberFormat="1" applyFont="1" applyFill="1" applyBorder="1"/>
    <xf numFmtId="0" fontId="5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/>
    <xf numFmtId="0" fontId="7" fillId="0" borderId="0" xfId="0" applyFont="1" applyAlignment="1">
      <alignment horizontal="left" vertical="center"/>
    </xf>
    <xf numFmtId="2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0" fontId="7" fillId="0" borderId="2" xfId="0" applyFont="1" applyFill="1" applyBorder="1" applyAlignment="1">
      <alignment horizontal="right" vertical="center"/>
    </xf>
    <xf numFmtId="166" fontId="7" fillId="0" borderId="2" xfId="0" applyNumberFormat="1" applyFont="1" applyBorder="1" applyAlignment="1">
      <alignment horizontal="right" vertical="center"/>
    </xf>
    <xf numFmtId="0" fontId="7" fillId="5" borderId="2" xfId="0" applyFont="1" applyFill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166" fontId="10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166" fontId="7" fillId="0" borderId="0" xfId="0" applyNumberFormat="1" applyFont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center"/>
    </xf>
    <xf numFmtId="166" fontId="12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9" fontId="12" fillId="0" borderId="0" xfId="2" applyFont="1" applyFill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164" fontId="12" fillId="0" borderId="0" xfId="0" applyNumberFormat="1" applyFont="1" applyFill="1" applyBorder="1" applyAlignment="1">
      <alignment horizontal="right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166" fontId="7" fillId="0" borderId="5" xfId="0" applyNumberFormat="1" applyFont="1" applyBorder="1" applyAlignment="1">
      <alignment horizontal="right" vertical="center"/>
    </xf>
    <xf numFmtId="165" fontId="7" fillId="0" borderId="5" xfId="0" applyNumberFormat="1" applyFont="1" applyBorder="1" applyAlignment="1">
      <alignment horizontal="right" vertical="center"/>
    </xf>
    <xf numFmtId="166" fontId="7" fillId="0" borderId="5" xfId="0" applyNumberFormat="1" applyFont="1" applyFill="1" applyBorder="1" applyAlignment="1">
      <alignment horizontal="right" vertical="center"/>
    </xf>
    <xf numFmtId="0" fontId="7" fillId="0" borderId="7" xfId="0" applyFont="1" applyBorder="1" applyAlignment="1">
      <alignment horizontal="left" vertical="center"/>
    </xf>
    <xf numFmtId="0" fontId="7" fillId="0" borderId="7" xfId="0" applyFont="1" applyFill="1" applyBorder="1" applyAlignment="1">
      <alignment horizontal="right" vertical="center"/>
    </xf>
    <xf numFmtId="0" fontId="7" fillId="5" borderId="7" xfId="0" applyFont="1" applyFill="1" applyBorder="1" applyAlignment="1">
      <alignment horizontal="left" vertical="center"/>
    </xf>
    <xf numFmtId="0" fontId="7" fillId="8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right" vertical="center"/>
    </xf>
    <xf numFmtId="0" fontId="14" fillId="0" borderId="0" xfId="0" applyFont="1" applyFill="1" applyAlignment="1">
      <alignment horizontal="left" vertical="center"/>
    </xf>
    <xf numFmtId="0" fontId="0" fillId="0" borderId="4" xfId="0" applyBorder="1"/>
    <xf numFmtId="0" fontId="6" fillId="9" borderId="0" xfId="0" applyFont="1" applyFill="1" applyAlignment="1">
      <alignment vertical="center"/>
    </xf>
    <xf numFmtId="0" fontId="7" fillId="9" borderId="0" xfId="0" applyFont="1" applyFill="1" applyAlignment="1">
      <alignment vertical="center"/>
    </xf>
    <xf numFmtId="0" fontId="7" fillId="9" borderId="0" xfId="0" applyFont="1" applyFill="1" applyAlignment="1">
      <alignment horizontal="right" vertical="center"/>
    </xf>
    <xf numFmtId="0" fontId="16" fillId="9" borderId="0" xfId="4" applyFont="1" applyFill="1" applyAlignment="1" applyProtection="1">
      <alignment vertical="center"/>
    </xf>
    <xf numFmtId="0" fontId="6" fillId="9" borderId="3" xfId="0" applyFont="1" applyFill="1" applyBorder="1" applyAlignment="1">
      <alignment horizontal="center" vertical="center" wrapText="1"/>
    </xf>
    <xf numFmtId="0" fontId="7" fillId="9" borderId="3" xfId="0" applyFont="1" applyFill="1" applyBorder="1" applyAlignment="1">
      <alignment horizontal="center" vertical="center" wrapText="1"/>
    </xf>
    <xf numFmtId="167" fontId="7" fillId="9" borderId="0" xfId="3" applyNumberFormat="1" applyFont="1" applyFill="1" applyAlignment="1">
      <alignment vertical="center"/>
    </xf>
    <xf numFmtId="166" fontId="7" fillId="9" borderId="0" xfId="0" applyNumberFormat="1" applyFont="1" applyFill="1" applyAlignment="1">
      <alignment horizontal="right" vertical="center"/>
    </xf>
    <xf numFmtId="0" fontId="6" fillId="9" borderId="1" xfId="0" applyFont="1" applyFill="1" applyBorder="1" applyAlignment="1">
      <alignment vertical="center"/>
    </xf>
    <xf numFmtId="167" fontId="7" fillId="9" borderId="1" xfId="3" applyNumberFormat="1" applyFont="1" applyFill="1" applyBorder="1" applyAlignment="1">
      <alignment vertical="center"/>
    </xf>
    <xf numFmtId="166" fontId="7" fillId="9" borderId="1" xfId="0" applyNumberFormat="1" applyFont="1" applyFill="1" applyBorder="1" applyAlignment="1">
      <alignment horizontal="right" vertical="center"/>
    </xf>
    <xf numFmtId="167" fontId="7" fillId="9" borderId="0" xfId="0" applyNumberFormat="1" applyFont="1" applyFill="1" applyAlignment="1">
      <alignment vertical="center"/>
    </xf>
    <xf numFmtId="164" fontId="10" fillId="0" borderId="0" xfId="0" applyNumberFormat="1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0" xfId="0" applyFill="1" applyBorder="1"/>
    <xf numFmtId="0" fontId="0" fillId="0" borderId="11" xfId="0" applyFill="1" applyBorder="1" applyAlignment="1">
      <alignment horizontal="center"/>
    </xf>
    <xf numFmtId="0" fontId="0" fillId="0" borderId="11" xfId="0" applyFill="1" applyBorder="1"/>
    <xf numFmtId="0" fontId="0" fillId="0" borderId="12" xfId="0" applyFill="1" applyBorder="1" applyAlignment="1">
      <alignment horizontal="center"/>
    </xf>
    <xf numFmtId="0" fontId="0" fillId="0" borderId="12" xfId="0" applyFill="1" applyBorder="1"/>
    <xf numFmtId="0" fontId="0" fillId="0" borderId="9" xfId="0" applyFill="1" applyBorder="1" applyAlignment="1">
      <alignment horizontal="center"/>
    </xf>
    <xf numFmtId="0" fontId="0" fillId="0" borderId="9" xfId="0" applyFill="1" applyBorder="1"/>
    <xf numFmtId="0" fontId="18" fillId="0" borderId="10" xfId="0" applyFont="1" applyFill="1" applyBorder="1" applyAlignment="1">
      <alignment horizontal="center"/>
    </xf>
    <xf numFmtId="0" fontId="18" fillId="0" borderId="10" xfId="0" applyFont="1" applyFill="1" applyBorder="1"/>
    <xf numFmtId="0" fontId="5" fillId="10" borderId="1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165" fontId="7" fillId="0" borderId="0" xfId="0" applyNumberFormat="1" applyFont="1" applyBorder="1" applyAlignment="1">
      <alignment horizontal="right" vertical="center"/>
    </xf>
    <xf numFmtId="0" fontId="0" fillId="0" borderId="4" xfId="0" applyBorder="1" applyAlignment="1">
      <alignment wrapText="1"/>
    </xf>
    <xf numFmtId="3" fontId="0" fillId="0" borderId="0" xfId="0" applyNumberFormat="1"/>
    <xf numFmtId="0" fontId="0" fillId="0" borderId="0" xfId="0" applyBorder="1"/>
    <xf numFmtId="168" fontId="0" fillId="0" borderId="0" xfId="3" applyNumberFormat="1" applyFont="1"/>
    <xf numFmtId="168" fontId="0" fillId="0" borderId="0" xfId="0" applyNumberFormat="1"/>
    <xf numFmtId="166" fontId="0" fillId="0" borderId="0" xfId="0" applyNumberFormat="1"/>
    <xf numFmtId="169" fontId="0" fillId="6" borderId="0" xfId="0" applyNumberFormat="1" applyFill="1"/>
    <xf numFmtId="3" fontId="5" fillId="0" borderId="0" xfId="0" applyNumberFormat="1" applyFont="1"/>
    <xf numFmtId="3" fontId="20" fillId="0" borderId="0" xfId="0" applyNumberFormat="1" applyFont="1"/>
    <xf numFmtId="168" fontId="8" fillId="3" borderId="0" xfId="3" applyNumberFormat="1" applyFont="1" applyFill="1"/>
    <xf numFmtId="168" fontId="8" fillId="0" borderId="0" xfId="3" applyNumberFormat="1" applyFont="1"/>
    <xf numFmtId="0" fontId="0" fillId="0" borderId="0" xfId="0" applyFont="1" applyFill="1"/>
    <xf numFmtId="0" fontId="0" fillId="7" borderId="0" xfId="0" applyFill="1"/>
    <xf numFmtId="3" fontId="0" fillId="3" borderId="0" xfId="0" applyNumberFormat="1" applyFill="1"/>
    <xf numFmtId="0" fontId="8" fillId="3" borderId="0" xfId="0" applyFont="1" applyFill="1"/>
    <xf numFmtId="169" fontId="0" fillId="0" borderId="0" xfId="0" applyNumberFormat="1"/>
    <xf numFmtId="166" fontId="7" fillId="0" borderId="7" xfId="0" applyNumberFormat="1" applyFont="1" applyBorder="1" applyAlignment="1">
      <alignment horizontal="right" vertical="center"/>
    </xf>
    <xf numFmtId="165" fontId="7" fillId="0" borderId="5" xfId="0" applyNumberFormat="1" applyFont="1" applyFill="1" applyBorder="1" applyAlignment="1">
      <alignment horizontal="right" vertical="center"/>
    </xf>
    <xf numFmtId="0" fontId="7" fillId="0" borderId="7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right" vertical="center"/>
    </xf>
    <xf numFmtId="0" fontId="7" fillId="5" borderId="7" xfId="0" applyFont="1" applyFill="1" applyBorder="1" applyAlignment="1">
      <alignment vertical="center"/>
    </xf>
    <xf numFmtId="0" fontId="9" fillId="4" borderId="13" xfId="0" applyFont="1" applyFill="1" applyBorder="1" applyAlignment="1">
      <alignment horizontal="left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vertical="center"/>
    </xf>
    <xf numFmtId="167" fontId="7" fillId="0" borderId="0" xfId="3" applyNumberFormat="1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19" fillId="11" borderId="10" xfId="0" applyFont="1" applyFill="1" applyBorder="1" applyAlignment="1">
      <alignment horizontal="center" vertical="center" wrapText="1"/>
    </xf>
    <xf numFmtId="170" fontId="7" fillId="0" borderId="16" xfId="3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6" fillId="0" borderId="15" xfId="0" applyFont="1" applyBorder="1" applyAlignment="1">
      <alignment vertical="center"/>
    </xf>
    <xf numFmtId="3" fontId="7" fillId="0" borderId="10" xfId="0" applyNumberFormat="1" applyFont="1" applyBorder="1" applyAlignment="1">
      <alignment vertical="center"/>
    </xf>
    <xf numFmtId="3" fontId="19" fillId="11" borderId="10" xfId="0" applyNumberFormat="1" applyFont="1" applyFill="1" applyBorder="1" applyAlignment="1">
      <alignment vertical="center"/>
    </xf>
    <xf numFmtId="3" fontId="7" fillId="0" borderId="10" xfId="0" applyNumberFormat="1" applyFont="1" applyFill="1" applyBorder="1" applyAlignment="1">
      <alignment vertical="center"/>
    </xf>
    <xf numFmtId="0" fontId="19" fillId="11" borderId="17" xfId="0" applyFont="1" applyFill="1" applyBorder="1" applyAlignment="1">
      <alignment vertical="center" wrapText="1"/>
    </xf>
    <xf numFmtId="0" fontId="19" fillId="0" borderId="0" xfId="0" applyFont="1" applyAlignment="1">
      <alignment vertical="center"/>
    </xf>
    <xf numFmtId="3" fontId="19" fillId="11" borderId="19" xfId="0" applyNumberFormat="1" applyFont="1" applyFill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19" fillId="11" borderId="0" xfId="0" applyFont="1" applyFill="1" applyAlignment="1">
      <alignment vertical="center"/>
    </xf>
    <xf numFmtId="0" fontId="7" fillId="11" borderId="0" xfId="0" applyFont="1" applyFill="1" applyAlignment="1">
      <alignment vertical="center"/>
    </xf>
    <xf numFmtId="3" fontId="19" fillId="0" borderId="4" xfId="0" applyNumberFormat="1" applyFont="1" applyFill="1" applyBorder="1" applyAlignment="1">
      <alignment vertical="center"/>
    </xf>
    <xf numFmtId="3" fontId="19" fillId="11" borderId="4" xfId="0" applyNumberFormat="1" applyFont="1" applyFill="1" applyBorder="1" applyAlignment="1">
      <alignment vertical="center"/>
    </xf>
    <xf numFmtId="170" fontId="19" fillId="11" borderId="21" xfId="3" applyNumberFormat="1" applyFont="1" applyFill="1" applyBorder="1" applyAlignment="1">
      <alignment horizontal="left" vertical="center" wrapText="1"/>
    </xf>
    <xf numFmtId="0" fontId="19" fillId="0" borderId="0" xfId="0" applyFont="1" applyFill="1" applyAlignment="1">
      <alignment vertical="center"/>
    </xf>
    <xf numFmtId="3" fontId="19" fillId="0" borderId="23" xfId="0" applyNumberFormat="1" applyFont="1" applyFill="1" applyBorder="1" applyAlignment="1">
      <alignment vertical="center"/>
    </xf>
    <xf numFmtId="3" fontId="7" fillId="0" borderId="23" xfId="0" applyNumberFormat="1" applyFont="1" applyBorder="1" applyAlignment="1">
      <alignment vertical="center"/>
    </xf>
    <xf numFmtId="3" fontId="19" fillId="11" borderId="23" xfId="0" applyNumberFormat="1" applyFont="1" applyFill="1" applyBorder="1" applyAlignment="1">
      <alignment vertical="center"/>
    </xf>
    <xf numFmtId="170" fontId="19" fillId="11" borderId="24" xfId="3" applyNumberFormat="1" applyFont="1" applyFill="1" applyBorder="1" applyAlignment="1">
      <alignment horizontal="left" vertical="center" wrapText="1"/>
    </xf>
    <xf numFmtId="4" fontId="7" fillId="0" borderId="10" xfId="0" applyNumberFormat="1" applyFont="1" applyBorder="1" applyAlignment="1">
      <alignment vertical="center"/>
    </xf>
    <xf numFmtId="170" fontId="19" fillId="11" borderId="16" xfId="3" applyNumberFormat="1" applyFont="1" applyFill="1" applyBorder="1" applyAlignment="1">
      <alignment vertical="center" wrapText="1"/>
    </xf>
    <xf numFmtId="0" fontId="6" fillId="0" borderId="22" xfId="0" applyFont="1" applyBorder="1" applyAlignment="1">
      <alignment vertical="center"/>
    </xf>
    <xf numFmtId="3" fontId="7" fillId="0" borderId="12" xfId="0" applyNumberFormat="1" applyFont="1" applyBorder="1" applyAlignment="1">
      <alignment vertical="center"/>
    </xf>
    <xf numFmtId="170" fontId="7" fillId="0" borderId="25" xfId="3" applyNumberFormat="1" applyFont="1" applyBorder="1" applyAlignment="1">
      <alignment vertical="center"/>
    </xf>
    <xf numFmtId="2" fontId="19" fillId="11" borderId="0" xfId="0" applyNumberFormat="1" applyFont="1" applyFill="1" applyAlignment="1">
      <alignment vertical="center"/>
    </xf>
    <xf numFmtId="0" fontId="6" fillId="0" borderId="26" xfId="0" applyFont="1" applyBorder="1" applyAlignment="1">
      <alignment vertical="center" wrapText="1"/>
    </xf>
    <xf numFmtId="3" fontId="19" fillId="11" borderId="26" xfId="0" applyNumberFormat="1" applyFont="1" applyFill="1" applyBorder="1" applyAlignment="1">
      <alignment vertical="center"/>
    </xf>
    <xf numFmtId="3" fontId="13" fillId="12" borderId="26" xfId="0" applyNumberFormat="1" applyFont="1" applyFill="1" applyBorder="1" applyAlignment="1">
      <alignment vertical="center"/>
    </xf>
    <xf numFmtId="170" fontId="19" fillId="11" borderId="26" xfId="3" applyNumberFormat="1" applyFont="1" applyFill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3" fontId="13" fillId="12" borderId="4" xfId="0" applyNumberFormat="1" applyFont="1" applyFill="1" applyBorder="1" applyAlignment="1">
      <alignment vertical="center"/>
    </xf>
    <xf numFmtId="170" fontId="19" fillId="11" borderId="4" xfId="3" applyNumberFormat="1" applyFont="1" applyFill="1" applyBorder="1" applyAlignment="1">
      <alignment vertical="center" wrapText="1"/>
    </xf>
    <xf numFmtId="2" fontId="7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 wrapText="1"/>
    </xf>
    <xf numFmtId="166" fontId="19" fillId="11" borderId="4" xfId="0" applyNumberFormat="1" applyFont="1" applyFill="1" applyBorder="1" applyAlignment="1">
      <alignment vertical="center"/>
    </xf>
    <xf numFmtId="166" fontId="13" fillId="12" borderId="4" xfId="0" applyNumberFormat="1" applyFont="1" applyFill="1" applyBorder="1" applyAlignment="1">
      <alignment vertical="center"/>
    </xf>
    <xf numFmtId="170" fontId="7" fillId="0" borderId="4" xfId="3" applyNumberFormat="1" applyFont="1" applyBorder="1" applyAlignment="1">
      <alignment vertical="center"/>
    </xf>
    <xf numFmtId="2" fontId="7" fillId="0" borderId="4" xfId="0" applyNumberFormat="1" applyFont="1" applyBorder="1" applyAlignment="1">
      <alignment vertical="center"/>
    </xf>
    <xf numFmtId="169" fontId="7" fillId="0" borderId="4" xfId="0" applyNumberFormat="1" applyFont="1" applyBorder="1" applyAlignment="1">
      <alignment vertical="center"/>
    </xf>
    <xf numFmtId="9" fontId="13" fillId="0" borderId="0" xfId="0" applyNumberFormat="1" applyFont="1" applyAlignment="1">
      <alignment horizontal="left" vertical="center"/>
    </xf>
    <xf numFmtId="0" fontId="7" fillId="0" borderId="0" xfId="0" applyFont="1" applyBorder="1" applyAlignment="1">
      <alignment vertical="center" wrapText="1"/>
    </xf>
    <xf numFmtId="171" fontId="7" fillId="0" borderId="0" xfId="2" applyNumberFormat="1" applyFont="1" applyBorder="1" applyAlignment="1">
      <alignment vertical="center"/>
    </xf>
    <xf numFmtId="1" fontId="7" fillId="0" borderId="0" xfId="0" applyNumberFormat="1" applyFont="1" applyBorder="1" applyAlignment="1">
      <alignment vertical="center"/>
    </xf>
    <xf numFmtId="0" fontId="7" fillId="0" borderId="0" xfId="0" applyNumberFormat="1" applyFont="1" applyAlignment="1">
      <alignment horizontal="left" vertical="center"/>
    </xf>
    <xf numFmtId="0" fontId="7" fillId="0" borderId="0" xfId="0" applyFont="1" applyFill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66" fontId="7" fillId="0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23" fillId="13" borderId="0" xfId="5" applyFont="1" applyFill="1" applyBorder="1" applyAlignment="1">
      <alignment horizontal="left"/>
    </xf>
    <xf numFmtId="0" fontId="23" fillId="13" borderId="0" xfId="5" applyFont="1" applyFill="1" applyBorder="1" applyAlignment="1">
      <alignment horizontal="centerContinuous"/>
    </xf>
    <xf numFmtId="0" fontId="0" fillId="13" borderId="0" xfId="0" applyFill="1" applyBorder="1"/>
    <xf numFmtId="0" fontId="0" fillId="13" borderId="0" xfId="0" applyFill="1"/>
    <xf numFmtId="0" fontId="24" fillId="0" borderId="0" xfId="5" applyFont="1" applyFill="1" applyBorder="1" applyAlignment="1">
      <alignment horizontal="left"/>
    </xf>
    <xf numFmtId="0" fontId="23" fillId="0" borderId="0" xfId="5" applyFont="1" applyFill="1" applyBorder="1" applyAlignment="1">
      <alignment horizontal="centerContinuous"/>
    </xf>
    <xf numFmtId="0" fontId="0" fillId="0" borderId="0" xfId="0" applyFill="1"/>
    <xf numFmtId="0" fontId="25" fillId="13" borderId="0" xfId="0" applyFont="1" applyFill="1" applyBorder="1" applyAlignment="1"/>
    <xf numFmtId="49" fontId="26" fillId="13" borderId="0" xfId="0" applyNumberFormat="1" applyFont="1" applyFill="1" applyBorder="1" applyAlignment="1"/>
    <xf numFmtId="0" fontId="27" fillId="14" borderId="27" xfId="0" applyFont="1" applyFill="1" applyBorder="1" applyAlignment="1">
      <alignment horizontal="center"/>
    </xf>
    <xf numFmtId="0" fontId="24" fillId="14" borderId="28" xfId="0" applyFont="1" applyFill="1" applyBorder="1" applyAlignment="1">
      <alignment horizontal="center"/>
    </xf>
    <xf numFmtId="0" fontId="28" fillId="0" borderId="29" xfId="0" applyFont="1" applyFill="1" applyBorder="1" applyAlignment="1">
      <alignment horizontal="center"/>
    </xf>
    <xf numFmtId="0" fontId="29" fillId="0" borderId="30" xfId="0" applyFont="1" applyFill="1" applyBorder="1" applyAlignment="1">
      <alignment horizontal="center"/>
    </xf>
    <xf numFmtId="2" fontId="29" fillId="0" borderId="30" xfId="0" applyNumberFormat="1" applyFont="1" applyFill="1" applyBorder="1" applyAlignment="1">
      <alignment horizontal="center"/>
    </xf>
    <xf numFmtId="2" fontId="29" fillId="0" borderId="21" xfId="0" applyNumberFormat="1" applyFont="1" applyFill="1" applyBorder="1" applyAlignment="1">
      <alignment horizontal="center"/>
    </xf>
    <xf numFmtId="0" fontId="28" fillId="14" borderId="31" xfId="0" applyFont="1" applyFill="1" applyBorder="1" applyAlignment="1">
      <alignment horizontal="center"/>
    </xf>
    <xf numFmtId="164" fontId="29" fillId="14" borderId="32" xfId="0" applyNumberFormat="1" applyFont="1" applyFill="1" applyBorder="1" applyAlignment="1">
      <alignment horizontal="center"/>
    </xf>
    <xf numFmtId="164" fontId="29" fillId="14" borderId="24" xfId="0" applyNumberFormat="1" applyFont="1" applyFill="1" applyBorder="1" applyAlignment="1">
      <alignment horizontal="center"/>
    </xf>
    <xf numFmtId="0" fontId="28" fillId="14" borderId="33" xfId="0" applyFont="1" applyFill="1" applyBorder="1" applyAlignment="1">
      <alignment horizontal="center"/>
    </xf>
    <xf numFmtId="164" fontId="29" fillId="14" borderId="33" xfId="0" applyNumberFormat="1" applyFont="1" applyFill="1" applyBorder="1" applyAlignment="1">
      <alignment horizontal="center"/>
    </xf>
    <xf numFmtId="0" fontId="28" fillId="14" borderId="32" xfId="0" applyFont="1" applyFill="1" applyBorder="1" applyAlignment="1">
      <alignment horizontal="center"/>
    </xf>
    <xf numFmtId="0" fontId="29" fillId="0" borderId="0" xfId="0" quotePrefix="1" applyFont="1" applyFill="1" applyBorder="1" applyAlignment="1">
      <alignment horizontal="left"/>
    </xf>
    <xf numFmtId="0" fontId="29" fillId="0" borderId="0" xfId="6" applyFont="1" applyFill="1" applyBorder="1" applyAlignment="1"/>
    <xf numFmtId="1" fontId="24" fillId="14" borderId="28" xfId="0" applyNumberFormat="1" applyFont="1" applyFill="1" applyBorder="1" applyAlignment="1">
      <alignment horizontal="center"/>
    </xf>
    <xf numFmtId="3" fontId="24" fillId="0" borderId="0" xfId="0" applyNumberFormat="1" applyFont="1" applyFill="1" applyBorder="1" applyAlignment="1">
      <alignment horizontal="centerContinuous"/>
    </xf>
    <xf numFmtId="4" fontId="29" fillId="0" borderId="33" xfId="0" applyNumberFormat="1" applyFont="1" applyBorder="1" applyAlignment="1">
      <alignment horizontal="center"/>
    </xf>
    <xf numFmtId="2" fontId="27" fillId="0" borderId="0" xfId="0" applyNumberFormat="1" applyFont="1" applyFill="1" applyBorder="1" applyAlignment="1">
      <alignment horizontal="center"/>
    </xf>
    <xf numFmtId="4" fontId="29" fillId="14" borderId="32" xfId="0" applyNumberFormat="1" applyFont="1" applyFill="1" applyBorder="1" applyAlignment="1">
      <alignment horizontal="center"/>
    </xf>
    <xf numFmtId="164" fontId="27" fillId="0" borderId="0" xfId="0" applyNumberFormat="1" applyFont="1" applyFill="1" applyBorder="1" applyAlignment="1">
      <alignment horizontal="center"/>
    </xf>
    <xf numFmtId="0" fontId="31" fillId="0" borderId="29" xfId="0" applyFont="1" applyFill="1" applyBorder="1" applyAlignment="1">
      <alignment horizontal="center"/>
    </xf>
    <xf numFmtId="2" fontId="32" fillId="0" borderId="21" xfId="0" applyNumberFormat="1" applyFont="1" applyFill="1" applyBorder="1" applyAlignment="1">
      <alignment horizontal="center"/>
    </xf>
    <xf numFmtId="4" fontId="32" fillId="0" borderId="33" xfId="0" applyNumberFormat="1" applyFont="1" applyBorder="1" applyAlignment="1">
      <alignment horizontal="center"/>
    </xf>
    <xf numFmtId="0" fontId="31" fillId="14" borderId="31" xfId="0" applyFont="1" applyFill="1" applyBorder="1" applyAlignment="1">
      <alignment horizontal="center"/>
    </xf>
    <xf numFmtId="164" fontId="32" fillId="14" borderId="24" xfId="0" applyNumberFormat="1" applyFont="1" applyFill="1" applyBorder="1" applyAlignment="1">
      <alignment horizontal="center"/>
    </xf>
    <xf numFmtId="4" fontId="32" fillId="14" borderId="32" xfId="0" applyNumberFormat="1" applyFont="1" applyFill="1" applyBorder="1" applyAlignment="1">
      <alignment horizontal="center"/>
    </xf>
    <xf numFmtId="4" fontId="29" fillId="0" borderId="33" xfId="0" applyNumberFormat="1" applyFont="1" applyFill="1" applyBorder="1" applyAlignment="1">
      <alignment horizontal="center"/>
    </xf>
    <xf numFmtId="4" fontId="29" fillId="14" borderId="33" xfId="0" applyNumberFormat="1" applyFont="1" applyFill="1" applyBorder="1" applyAlignment="1">
      <alignment horizontal="center"/>
    </xf>
    <xf numFmtId="0" fontId="33" fillId="0" borderId="0" xfId="0" applyFont="1" applyFill="1" applyBorder="1" applyAlignment="1">
      <alignment horizontal="left"/>
    </xf>
    <xf numFmtId="0" fontId="34" fillId="0" borderId="0" xfId="0" applyFont="1" applyFill="1" applyBorder="1"/>
    <xf numFmtId="0" fontId="25" fillId="0" borderId="0" xfId="0" applyFont="1" applyFill="1" applyBorder="1" applyAlignment="1"/>
    <xf numFmtId="49" fontId="26" fillId="0" borderId="0" xfId="0" applyNumberFormat="1" applyFont="1" applyFill="1" applyBorder="1" applyAlignment="1"/>
    <xf numFmtId="0" fontId="35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35" fillId="0" borderId="0" xfId="7" applyFont="1" applyFill="1" applyBorder="1" applyAlignment="1">
      <alignment horizontal="center"/>
    </xf>
    <xf numFmtId="0" fontId="24" fillId="0" borderId="0" xfId="7" applyFont="1" applyFill="1" applyBorder="1" applyAlignment="1">
      <alignment horizontal="center"/>
    </xf>
    <xf numFmtId="0" fontId="36" fillId="0" borderId="0" xfId="0" applyFont="1" applyFill="1" applyBorder="1"/>
    <xf numFmtId="3" fontId="35" fillId="0" borderId="0" xfId="0" applyNumberFormat="1" applyFont="1" applyFill="1" applyBorder="1" applyAlignment="1">
      <alignment horizontal="center"/>
    </xf>
    <xf numFmtId="0" fontId="36" fillId="0" borderId="0" xfId="0" applyFont="1" applyFill="1" applyBorder="1" applyAlignment="1">
      <alignment horizontal="center"/>
    </xf>
    <xf numFmtId="3" fontId="35" fillId="0" borderId="0" xfId="0" quotePrefix="1" applyNumberFormat="1" applyFont="1" applyFill="1" applyBorder="1" applyAlignment="1">
      <alignment horizontal="center"/>
    </xf>
    <xf numFmtId="0" fontId="36" fillId="0" borderId="0" xfId="0" applyFont="1" applyFill="1" applyBorder="1" applyAlignment="1">
      <alignment horizontal="centerContinuous"/>
    </xf>
    <xf numFmtId="0" fontId="29" fillId="0" borderId="0" xfId="0" applyFont="1" applyFill="1" applyBorder="1" applyAlignment="1">
      <alignment horizontal="center"/>
    </xf>
    <xf numFmtId="3" fontId="28" fillId="0" borderId="0" xfId="0" applyNumberFormat="1" applyFont="1" applyFill="1" applyBorder="1" applyAlignment="1">
      <alignment horizontal="center"/>
    </xf>
    <xf numFmtId="3" fontId="28" fillId="0" borderId="0" xfId="7" applyNumberFormat="1" applyFont="1" applyFill="1" applyBorder="1" applyAlignment="1">
      <alignment horizontal="center"/>
    </xf>
    <xf numFmtId="3" fontId="29" fillId="0" borderId="0" xfId="0" applyNumberFormat="1" applyFont="1" applyFill="1" applyBorder="1" applyAlignment="1">
      <alignment horizontal="center"/>
    </xf>
    <xf numFmtId="172" fontId="37" fillId="0" borderId="0" xfId="0" applyNumberFormat="1" applyFont="1" applyFill="1" applyBorder="1" applyAlignment="1">
      <alignment horizontal="center" vertical="center"/>
    </xf>
    <xf numFmtId="0" fontId="23" fillId="0" borderId="0" xfId="5" applyFont="1" applyFill="1" applyBorder="1" applyAlignment="1">
      <alignment horizontal="left"/>
    </xf>
    <xf numFmtId="0" fontId="27" fillId="0" borderId="0" xfId="0" applyFont="1" applyFill="1" applyBorder="1" applyAlignment="1">
      <alignment horizontal="center"/>
    </xf>
    <xf numFmtId="3" fontId="27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/>
    </xf>
    <xf numFmtId="0" fontId="38" fillId="0" borderId="0" xfId="0" applyFont="1" applyFill="1" applyBorder="1" applyAlignment="1">
      <alignment horizontal="center"/>
    </xf>
    <xf numFmtId="3" fontId="38" fillId="0" borderId="0" xfId="0" applyNumberFormat="1" applyFont="1" applyFill="1" applyBorder="1" applyAlignment="1">
      <alignment horizontal="right"/>
    </xf>
    <xf numFmtId="0" fontId="35" fillId="0" borderId="0" xfId="0" applyFont="1" applyFill="1" applyBorder="1" applyAlignment="1">
      <alignment horizontal="left"/>
    </xf>
    <xf numFmtId="0" fontId="33" fillId="0" borderId="0" xfId="5" applyFont="1" applyFill="1" applyBorder="1" applyAlignment="1">
      <alignment horizontal="left"/>
    </xf>
    <xf numFmtId="0" fontId="28" fillId="0" borderId="0" xfId="0" applyFont="1" applyFill="1" applyBorder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172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/>
    <xf numFmtId="2" fontId="7" fillId="5" borderId="7" xfId="0" applyNumberFormat="1" applyFont="1" applyFill="1" applyBorder="1" applyAlignment="1">
      <alignment horizontal="right" vertical="center"/>
    </xf>
    <xf numFmtId="3" fontId="41" fillId="0" borderId="0" xfId="0" applyNumberFormat="1" applyFont="1"/>
    <xf numFmtId="0" fontId="7" fillId="15" borderId="5" xfId="0" applyFont="1" applyFill="1" applyBorder="1" applyAlignment="1">
      <alignment horizontal="left" vertical="center"/>
    </xf>
    <xf numFmtId="0" fontId="7" fillId="15" borderId="0" xfId="0" applyFont="1" applyFill="1" applyBorder="1" applyAlignment="1">
      <alignment horizontal="left" vertical="center"/>
    </xf>
    <xf numFmtId="0" fontId="12" fillId="15" borderId="5" xfId="0" applyFont="1" applyFill="1" applyBorder="1" applyAlignment="1">
      <alignment horizontal="left" vertical="center"/>
    </xf>
    <xf numFmtId="0" fontId="7" fillId="17" borderId="0" xfId="0" applyFont="1" applyFill="1" applyBorder="1" applyAlignment="1">
      <alignment horizontal="left" vertical="center"/>
    </xf>
    <xf numFmtId="0" fontId="7" fillId="19" borderId="5" xfId="0" applyFont="1" applyFill="1" applyBorder="1" applyAlignment="1">
      <alignment horizontal="left" vertical="center"/>
    </xf>
    <xf numFmtId="0" fontId="42" fillId="5" borderId="7" xfId="0" applyFont="1" applyFill="1" applyBorder="1"/>
    <xf numFmtId="166" fontId="12" fillId="8" borderId="0" xfId="0" applyNumberFormat="1" applyFont="1" applyFill="1" applyBorder="1" applyAlignment="1">
      <alignment horizontal="right" vertical="center"/>
    </xf>
    <xf numFmtId="164" fontId="12" fillId="8" borderId="0" xfId="0" applyNumberFormat="1" applyFont="1" applyFill="1" applyBorder="1" applyAlignment="1">
      <alignment horizontal="right" vertical="center"/>
    </xf>
    <xf numFmtId="0" fontId="42" fillId="5" borderId="0" xfId="0" applyFont="1" applyFill="1"/>
    <xf numFmtId="0" fontId="42" fillId="3" borderId="7" xfId="0" applyFont="1" applyFill="1" applyBorder="1"/>
    <xf numFmtId="164" fontId="7" fillId="5" borderId="7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7" fillId="15" borderId="5" xfId="0" applyNumberFormat="1" applyFont="1" applyFill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64" fontId="12" fillId="15" borderId="0" xfId="0" applyNumberFormat="1" applyFont="1" applyFill="1" applyBorder="1" applyAlignment="1">
      <alignment horizontal="center" vertical="center"/>
    </xf>
    <xf numFmtId="164" fontId="12" fillId="15" borderId="5" xfId="0" applyNumberFormat="1" applyFont="1" applyFill="1" applyBorder="1" applyAlignment="1">
      <alignment horizontal="center" vertical="center"/>
    </xf>
    <xf numFmtId="164" fontId="7" fillId="5" borderId="2" xfId="0" applyNumberFormat="1" applyFont="1" applyFill="1" applyBorder="1" applyAlignment="1">
      <alignment horizontal="center" vertical="center"/>
    </xf>
    <xf numFmtId="164" fontId="7" fillId="19" borderId="5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wrapText="1"/>
    </xf>
    <xf numFmtId="0" fontId="6" fillId="0" borderId="0" xfId="0" applyFont="1" applyAlignment="1">
      <alignment horizontal="right" vertical="center"/>
    </xf>
    <xf numFmtId="2" fontId="7" fillId="0" borderId="0" xfId="0" applyNumberFormat="1" applyFont="1" applyBorder="1" applyAlignment="1">
      <alignment horizontal="center" vertical="center"/>
    </xf>
    <xf numFmtId="2" fontId="7" fillId="5" borderId="7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2" fontId="7" fillId="15" borderId="5" xfId="0" applyNumberFormat="1" applyFont="1" applyFill="1" applyBorder="1" applyAlignment="1">
      <alignment horizontal="center" vertical="center"/>
    </xf>
    <xf numFmtId="2" fontId="7" fillId="15" borderId="0" xfId="0" applyNumberFormat="1" applyFont="1" applyFill="1" applyBorder="1" applyAlignment="1">
      <alignment horizontal="center" vertical="center"/>
    </xf>
    <xf numFmtId="2" fontId="7" fillId="16" borderId="5" xfId="0" applyNumberFormat="1" applyFont="1" applyFill="1" applyBorder="1" applyAlignment="1">
      <alignment horizontal="center" vertical="center"/>
    </xf>
    <xf numFmtId="2" fontId="7" fillId="5" borderId="2" xfId="0" applyNumberFormat="1" applyFont="1" applyFill="1" applyBorder="1" applyAlignment="1">
      <alignment horizontal="center" vertical="center"/>
    </xf>
    <xf numFmtId="2" fontId="7" fillId="18" borderId="5" xfId="0" applyNumberFormat="1" applyFont="1" applyFill="1" applyBorder="1" applyAlignment="1">
      <alignment horizontal="center" vertical="center"/>
    </xf>
    <xf numFmtId="0" fontId="43" fillId="20" borderId="0" xfId="0" applyFont="1" applyFill="1" applyAlignment="1">
      <alignment horizontal="center" wrapText="1"/>
    </xf>
    <xf numFmtId="3" fontId="44" fillId="0" borderId="0" xfId="0" applyNumberFormat="1" applyFont="1"/>
    <xf numFmtId="166" fontId="44" fillId="0" borderId="0" xfId="0" applyNumberFormat="1" applyFont="1"/>
    <xf numFmtId="0" fontId="45" fillId="21" borderId="0" xfId="0" applyFont="1" applyFill="1" applyAlignment="1">
      <alignment wrapText="1"/>
    </xf>
    <xf numFmtId="0" fontId="45" fillId="21" borderId="0" xfId="0" applyFont="1" applyFill="1" applyAlignment="1">
      <alignment horizontal="center" wrapText="1"/>
    </xf>
    <xf numFmtId="0" fontId="45" fillId="22" borderId="0" xfId="0" applyFont="1" applyFill="1" applyAlignment="1">
      <alignment wrapText="1"/>
    </xf>
    <xf numFmtId="0" fontId="45" fillId="22" borderId="0" xfId="0" applyFont="1" applyFill="1" applyAlignment="1">
      <alignment horizontal="center" wrapText="1"/>
    </xf>
    <xf numFmtId="3" fontId="17" fillId="0" borderId="0" xfId="0" applyNumberFormat="1" applyFont="1"/>
    <xf numFmtId="166" fontId="17" fillId="0" borderId="0" xfId="0" applyNumberFormat="1" applyFont="1"/>
    <xf numFmtId="4" fontId="7" fillId="0" borderId="0" xfId="0" applyNumberFormat="1" applyFont="1" applyAlignment="1">
      <alignment horizontal="left" vertical="center"/>
    </xf>
    <xf numFmtId="4" fontId="7" fillId="0" borderId="0" xfId="0" applyNumberFormat="1" applyFont="1" applyAlignment="1">
      <alignment horizontal="right" vertical="center"/>
    </xf>
    <xf numFmtId="0" fontId="47" fillId="4" borderId="13" xfId="0" applyFont="1" applyFill="1" applyBorder="1" applyAlignment="1">
      <alignment horizontal="center" vertical="center" wrapText="1"/>
    </xf>
    <xf numFmtId="173" fontId="0" fillId="0" borderId="0" xfId="0" applyNumberFormat="1"/>
    <xf numFmtId="2" fontId="27" fillId="9" borderId="0" xfId="0" applyNumberFormat="1" applyFont="1" applyFill="1" applyBorder="1" applyAlignment="1">
      <alignment horizontal="left"/>
    </xf>
    <xf numFmtId="171" fontId="27" fillId="0" borderId="0" xfId="2" applyNumberFormat="1" applyFont="1" applyFill="1" applyBorder="1" applyAlignment="1">
      <alignment horizontal="center"/>
    </xf>
    <xf numFmtId="174" fontId="24" fillId="0" borderId="0" xfId="0" applyNumberFormat="1" applyFont="1" applyFill="1" applyBorder="1" applyAlignment="1">
      <alignment horizontal="centerContinuous"/>
    </xf>
    <xf numFmtId="0" fontId="46" fillId="2" borderId="0" xfId="0" applyFont="1" applyFill="1" applyBorder="1"/>
    <xf numFmtId="164" fontId="7" fillId="0" borderId="0" xfId="0" applyNumberFormat="1" applyFont="1" applyAlignment="1">
      <alignment vertical="center"/>
    </xf>
    <xf numFmtId="175" fontId="7" fillId="17" borderId="0" xfId="0" applyNumberFormat="1" applyFont="1" applyFill="1" applyBorder="1" applyAlignment="1">
      <alignment horizontal="center" vertical="center"/>
    </xf>
    <xf numFmtId="165" fontId="12" fillId="15" borderId="5" xfId="0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7" fillId="0" borderId="29" xfId="0" applyFont="1" applyBorder="1" applyAlignment="1">
      <alignment horizontal="center" wrapText="1"/>
    </xf>
    <xf numFmtId="0" fontId="0" fillId="0" borderId="31" xfId="0" applyBorder="1" applyAlignment="1">
      <alignment horizontal="center" wrapText="1"/>
    </xf>
    <xf numFmtId="0" fontId="27" fillId="0" borderId="31" xfId="0" applyFont="1" applyBorder="1" applyAlignment="1">
      <alignment horizontal="center" wrapText="1"/>
    </xf>
    <xf numFmtId="0" fontId="27" fillId="14" borderId="29" xfId="0" applyFont="1" applyFill="1" applyBorder="1" applyAlignment="1">
      <alignment horizontal="center" wrapText="1"/>
    </xf>
    <xf numFmtId="0" fontId="27" fillId="14" borderId="31" xfId="0" applyFont="1" applyFill="1" applyBorder="1" applyAlignment="1">
      <alignment horizontal="center" wrapText="1"/>
    </xf>
    <xf numFmtId="0" fontId="30" fillId="0" borderId="29" xfId="0" applyFont="1" applyBorder="1" applyAlignment="1">
      <alignment horizontal="center" wrapText="1"/>
    </xf>
    <xf numFmtId="0" fontId="17" fillId="0" borderId="31" xfId="0" applyFont="1" applyBorder="1" applyAlignment="1">
      <alignment horizontal="center" wrapText="1"/>
    </xf>
    <xf numFmtId="0" fontId="6" fillId="0" borderId="18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0" fillId="0" borderId="0" xfId="0" applyAlignment="1">
      <alignment horizontal="center"/>
    </xf>
  </cellXfs>
  <cellStyles count="8">
    <cellStyle name="Hiperlink" xfId="4" builtinId="8"/>
    <cellStyle name="Normal" xfId="0" builtinId="0"/>
    <cellStyle name="Normal 2" xfId="1"/>
    <cellStyle name="Normal_Datos Generales" xfId="5"/>
    <cellStyle name="Normal_Hoja1_1" xfId="7"/>
    <cellStyle name="Normal_Urbano" xfId="6"/>
    <cellStyle name="Porcentagem" xfId="2" builtinId="5"/>
    <cellStyle name="Vírgula" xfId="3" builtinId="3"/>
  </cellStyles>
  <dxfs count="0"/>
  <tableStyles count="0" defaultTableStyle="TableStyleMedium9" defaultPivotStyle="PivotStyleLight16"/>
  <colors>
    <mruColors>
      <color rgb="FF215313"/>
      <color rgb="FFDDD9C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[1]TRIGO!$J$2</c:f>
              <c:strCache>
                <c:ptCount val="1"/>
                <c:pt idx="0">
                  <c:v>R$/t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[1]TRIGO!$I$3:$I$26</c:f>
              <c:numCache>
                <c:formatCode>General</c:formatCode>
                <c:ptCount val="24"/>
                <c:pt idx="0">
                  <c:v>1300</c:v>
                </c:pt>
                <c:pt idx="1">
                  <c:v>278.57142857142856</c:v>
                </c:pt>
                <c:pt idx="2">
                  <c:v>371.42857142857139</c:v>
                </c:pt>
                <c:pt idx="3">
                  <c:v>490</c:v>
                </c:pt>
                <c:pt idx="4">
                  <c:v>636.36363636363637</c:v>
                </c:pt>
                <c:pt idx="5">
                  <c:v>475</c:v>
                </c:pt>
                <c:pt idx="6">
                  <c:v>371.42857142857139</c:v>
                </c:pt>
                <c:pt idx="7">
                  <c:v>435.5555555555556</c:v>
                </c:pt>
                <c:pt idx="8">
                  <c:v>546</c:v>
                </c:pt>
                <c:pt idx="9">
                  <c:v>372.72727272727275</c:v>
                </c:pt>
                <c:pt idx="10">
                  <c:v>225</c:v>
                </c:pt>
                <c:pt idx="11">
                  <c:v>172.72727272727272</c:v>
                </c:pt>
                <c:pt idx="12">
                  <c:v>457.14285714285711</c:v>
                </c:pt>
                <c:pt idx="13">
                  <c:v>464.28571428571422</c:v>
                </c:pt>
                <c:pt idx="14">
                  <c:v>479.12499999999994</c:v>
                </c:pt>
                <c:pt idx="15">
                  <c:v>418.75</c:v>
                </c:pt>
                <c:pt idx="16">
                  <c:v>656.25</c:v>
                </c:pt>
                <c:pt idx="17">
                  <c:v>625</c:v>
                </c:pt>
                <c:pt idx="18">
                  <c:v>611.11111111111109</c:v>
                </c:pt>
                <c:pt idx="19">
                  <c:v>625</c:v>
                </c:pt>
                <c:pt idx="20">
                  <c:v>500</c:v>
                </c:pt>
                <c:pt idx="21">
                  <c:v>333.33333333333337</c:v>
                </c:pt>
                <c:pt idx="22">
                  <c:v>245.45454545454547</c:v>
                </c:pt>
                <c:pt idx="23">
                  <c:v>1100</c:v>
                </c:pt>
              </c:numCache>
            </c:numRef>
          </c:xVal>
          <c:yVal>
            <c:numRef>
              <c:f>[1]TRIGO!$J$3:$J$26</c:f>
              <c:numCache>
                <c:formatCode>General</c:formatCode>
                <c:ptCount val="24"/>
                <c:pt idx="0">
                  <c:v>52</c:v>
                </c:pt>
                <c:pt idx="1">
                  <c:v>39</c:v>
                </c:pt>
                <c:pt idx="2">
                  <c:v>52</c:v>
                </c:pt>
                <c:pt idx="3">
                  <c:v>39.200000000000003</c:v>
                </c:pt>
                <c:pt idx="4">
                  <c:v>70</c:v>
                </c:pt>
                <c:pt idx="5">
                  <c:v>38</c:v>
                </c:pt>
                <c:pt idx="6">
                  <c:v>52</c:v>
                </c:pt>
                <c:pt idx="7">
                  <c:v>39.200000000000003</c:v>
                </c:pt>
                <c:pt idx="8">
                  <c:v>43.68</c:v>
                </c:pt>
                <c:pt idx="9">
                  <c:v>41</c:v>
                </c:pt>
                <c:pt idx="10">
                  <c:v>27</c:v>
                </c:pt>
                <c:pt idx="11">
                  <c:v>38</c:v>
                </c:pt>
                <c:pt idx="12">
                  <c:v>32</c:v>
                </c:pt>
                <c:pt idx="13">
                  <c:v>32.5</c:v>
                </c:pt>
                <c:pt idx="14">
                  <c:v>38.33</c:v>
                </c:pt>
                <c:pt idx="15">
                  <c:v>33.5</c:v>
                </c:pt>
                <c:pt idx="16">
                  <c:v>52.5</c:v>
                </c:pt>
                <c:pt idx="17">
                  <c:v>50</c:v>
                </c:pt>
                <c:pt idx="18">
                  <c:v>55</c:v>
                </c:pt>
                <c:pt idx="19">
                  <c:v>50</c:v>
                </c:pt>
                <c:pt idx="20">
                  <c:v>40</c:v>
                </c:pt>
                <c:pt idx="21">
                  <c:v>30</c:v>
                </c:pt>
                <c:pt idx="22">
                  <c:v>27</c:v>
                </c:pt>
                <c:pt idx="23">
                  <c:v>110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4844544"/>
        <c:axId val="234846080"/>
      </c:scatterChart>
      <c:valAx>
        <c:axId val="234844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234846080"/>
        <c:crosses val="autoZero"/>
        <c:crossBetween val="midCat"/>
      </c:valAx>
      <c:valAx>
        <c:axId val="234846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348445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14" footer="0.3149606200000001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'SIFRECA trigo'!$J$29</c:f>
              <c:strCache>
                <c:ptCount val="1"/>
                <c:pt idx="0">
                  <c:v>R$/t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'SIFRECA trigo'!$I$30:$I$53</c:f>
              <c:numCache>
                <c:formatCode>#,##0</c:formatCode>
                <c:ptCount val="24"/>
                <c:pt idx="1">
                  <c:v>278.57142857142856</c:v>
                </c:pt>
                <c:pt idx="2">
                  <c:v>371.42857142857139</c:v>
                </c:pt>
                <c:pt idx="3">
                  <c:v>490</c:v>
                </c:pt>
                <c:pt idx="4">
                  <c:v>636.36363636363637</c:v>
                </c:pt>
                <c:pt idx="5">
                  <c:v>475</c:v>
                </c:pt>
                <c:pt idx="6">
                  <c:v>371.42857142857139</c:v>
                </c:pt>
                <c:pt idx="7">
                  <c:v>435.5555555555556</c:v>
                </c:pt>
                <c:pt idx="8">
                  <c:v>546</c:v>
                </c:pt>
                <c:pt idx="9">
                  <c:v>372.72727272727275</c:v>
                </c:pt>
                <c:pt idx="10">
                  <c:v>225</c:v>
                </c:pt>
                <c:pt idx="11">
                  <c:v>172.72727272727272</c:v>
                </c:pt>
                <c:pt idx="12">
                  <c:v>457.14285714285711</c:v>
                </c:pt>
                <c:pt idx="13">
                  <c:v>464.28571428571422</c:v>
                </c:pt>
                <c:pt idx="14">
                  <c:v>479.12499999999994</c:v>
                </c:pt>
                <c:pt idx="15">
                  <c:v>418.75</c:v>
                </c:pt>
                <c:pt idx="16">
                  <c:v>656.25</c:v>
                </c:pt>
                <c:pt idx="17">
                  <c:v>625</c:v>
                </c:pt>
                <c:pt idx="18">
                  <c:v>611.11111111111109</c:v>
                </c:pt>
                <c:pt idx="19">
                  <c:v>625</c:v>
                </c:pt>
                <c:pt idx="20">
                  <c:v>500</c:v>
                </c:pt>
                <c:pt idx="21">
                  <c:v>333.33333333333337</c:v>
                </c:pt>
                <c:pt idx="22">
                  <c:v>245.45454545454547</c:v>
                </c:pt>
                <c:pt idx="23">
                  <c:v>1100</c:v>
                </c:pt>
              </c:numCache>
            </c:numRef>
          </c:xVal>
          <c:yVal>
            <c:numRef>
              <c:f>'SIFRECA trigo'!$J$30:$J$53</c:f>
              <c:numCache>
                <c:formatCode>#,##0</c:formatCode>
                <c:ptCount val="24"/>
                <c:pt idx="1">
                  <c:v>39</c:v>
                </c:pt>
                <c:pt idx="2">
                  <c:v>52</c:v>
                </c:pt>
                <c:pt idx="3">
                  <c:v>39.200000000000003</c:v>
                </c:pt>
                <c:pt idx="4">
                  <c:v>70</c:v>
                </c:pt>
                <c:pt idx="5">
                  <c:v>38</c:v>
                </c:pt>
                <c:pt idx="6">
                  <c:v>52</c:v>
                </c:pt>
                <c:pt idx="7">
                  <c:v>39.200000000000003</c:v>
                </c:pt>
                <c:pt idx="8">
                  <c:v>43.68</c:v>
                </c:pt>
                <c:pt idx="9">
                  <c:v>41</c:v>
                </c:pt>
                <c:pt idx="10">
                  <c:v>27</c:v>
                </c:pt>
                <c:pt idx="11">
                  <c:v>38</c:v>
                </c:pt>
                <c:pt idx="12">
                  <c:v>32</c:v>
                </c:pt>
                <c:pt idx="13">
                  <c:v>32.5</c:v>
                </c:pt>
                <c:pt idx="14">
                  <c:v>38.33</c:v>
                </c:pt>
                <c:pt idx="15">
                  <c:v>33.5</c:v>
                </c:pt>
                <c:pt idx="16">
                  <c:v>52.5</c:v>
                </c:pt>
                <c:pt idx="17">
                  <c:v>50</c:v>
                </c:pt>
                <c:pt idx="18">
                  <c:v>55</c:v>
                </c:pt>
                <c:pt idx="19">
                  <c:v>50</c:v>
                </c:pt>
                <c:pt idx="20">
                  <c:v>40</c:v>
                </c:pt>
                <c:pt idx="21">
                  <c:v>30</c:v>
                </c:pt>
                <c:pt idx="22">
                  <c:v>27</c:v>
                </c:pt>
                <c:pt idx="23">
                  <c:v>110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4865792"/>
        <c:axId val="234867328"/>
      </c:scatterChart>
      <c:valAx>
        <c:axId val="234865792"/>
        <c:scaling>
          <c:orientation val="minMax"/>
        </c:scaling>
        <c:delete val="0"/>
        <c:axPos val="b"/>
        <c:numFmt formatCode="#,##0" sourceLinked="1"/>
        <c:majorTickMark val="out"/>
        <c:minorTickMark val="none"/>
        <c:tickLblPos val="nextTo"/>
        <c:crossAx val="234867328"/>
        <c:crosses val="autoZero"/>
        <c:crossBetween val="midCat"/>
      </c:valAx>
      <c:valAx>
        <c:axId val="23486732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2348657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14" footer="0.3149606200000001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340177</xdr:colOff>
      <xdr:row>22</xdr:row>
      <xdr:rowOff>40822</xdr:rowOff>
    </xdr:from>
    <xdr:to>
      <xdr:col>21</xdr:col>
      <xdr:colOff>449033</xdr:colOff>
      <xdr:row>44</xdr:row>
      <xdr:rowOff>13607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45245" t="33337" r="5064" b="18084"/>
        <a:stretch/>
      </xdr:blipFill>
      <xdr:spPr>
        <a:xfrm>
          <a:off x="10014856" y="4503965"/>
          <a:ext cx="6844391" cy="41637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401170</xdr:colOff>
      <xdr:row>4</xdr:row>
      <xdr:rowOff>180975</xdr:rowOff>
    </xdr:from>
    <xdr:to>
      <xdr:col>10</xdr:col>
      <xdr:colOff>528917</xdr:colOff>
      <xdr:row>37</xdr:row>
      <xdr:rowOff>80123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22942" t="11029" r="20370" b="13807"/>
        <a:stretch>
          <a:fillRect/>
        </a:stretch>
      </xdr:blipFill>
      <xdr:spPr bwMode="auto">
        <a:xfrm>
          <a:off x="401170" y="942975"/>
          <a:ext cx="6223747" cy="6185648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123825</xdr:colOff>
      <xdr:row>5</xdr:row>
      <xdr:rowOff>142875</xdr:rowOff>
    </xdr:from>
    <xdr:to>
      <xdr:col>18</xdr:col>
      <xdr:colOff>409575</xdr:colOff>
      <xdr:row>20</xdr:row>
      <xdr:rowOff>28575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228600</xdr:colOff>
      <xdr:row>27</xdr:row>
      <xdr:rowOff>157162</xdr:rowOff>
    </xdr:from>
    <xdr:to>
      <xdr:col>19</xdr:col>
      <xdr:colOff>533400</xdr:colOff>
      <xdr:row>42</xdr:row>
      <xdr:rowOff>42862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NDES%20Cor%20Bioce&#226;nico/Documentos%20de%20Refer&#234;ncia/4-CUSTOS%20E%20DEMANDAS/CUSTOS%20DE%20TRANSPORTE/SIFRECA/SIFRECA_PRODUT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ÇÚCAR"/>
      <sheetName val="ÁLCOOL"/>
      <sheetName val="ALGODÃO"/>
      <sheetName val="ARROZ"/>
      <sheetName val="CAFÉ"/>
      <sheetName val="CALCÁRIO"/>
      <sheetName val="CARNE BOVINA"/>
      <sheetName val="FARELO DE SOJA"/>
      <sheetName val="FEIJÃO"/>
      <sheetName val="FERTILIZANTES"/>
      <sheetName val="FRANGO CONGELADO"/>
      <sheetName val="FRANGO VIVO"/>
      <sheetName val="GASOLINA"/>
      <sheetName val="GESSO"/>
      <sheetName val="MILHO"/>
      <sheetName val="ÓLEO DIESEL"/>
      <sheetName val="TRIGO"/>
      <sheetName val="SO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">
          <cell r="J2" t="str">
            <v>R$/t</v>
          </cell>
        </row>
        <row r="3">
          <cell r="I3">
            <v>1300</v>
          </cell>
          <cell r="J3">
            <v>52</v>
          </cell>
        </row>
        <row r="4">
          <cell r="I4">
            <v>278.57142857142856</v>
          </cell>
          <cell r="J4">
            <v>39</v>
          </cell>
        </row>
        <row r="5">
          <cell r="I5">
            <v>371.42857142857139</v>
          </cell>
          <cell r="J5">
            <v>52</v>
          </cell>
        </row>
        <row r="6">
          <cell r="I6">
            <v>490</v>
          </cell>
          <cell r="J6">
            <v>39.200000000000003</v>
          </cell>
        </row>
        <row r="7">
          <cell r="I7">
            <v>636.36363636363637</v>
          </cell>
          <cell r="J7">
            <v>70</v>
          </cell>
        </row>
        <row r="8">
          <cell r="I8">
            <v>475</v>
          </cell>
          <cell r="J8">
            <v>38</v>
          </cell>
        </row>
        <row r="9">
          <cell r="I9">
            <v>371.42857142857139</v>
          </cell>
          <cell r="J9">
            <v>52</v>
          </cell>
        </row>
        <row r="10">
          <cell r="I10">
            <v>435.5555555555556</v>
          </cell>
          <cell r="J10">
            <v>39.200000000000003</v>
          </cell>
        </row>
        <row r="11">
          <cell r="I11">
            <v>546</v>
          </cell>
          <cell r="J11">
            <v>43.68</v>
          </cell>
        </row>
        <row r="12">
          <cell r="I12">
            <v>372.72727272727275</v>
          </cell>
          <cell r="J12">
            <v>41</v>
          </cell>
        </row>
        <row r="13">
          <cell r="I13">
            <v>225</v>
          </cell>
          <cell r="J13">
            <v>27</v>
          </cell>
        </row>
        <row r="14">
          <cell r="I14">
            <v>172.72727272727272</v>
          </cell>
          <cell r="J14">
            <v>38</v>
          </cell>
        </row>
        <row r="15">
          <cell r="I15">
            <v>457.14285714285711</v>
          </cell>
          <cell r="J15">
            <v>32</v>
          </cell>
        </row>
        <row r="16">
          <cell r="I16">
            <v>464.28571428571422</v>
          </cell>
          <cell r="J16">
            <v>32.5</v>
          </cell>
        </row>
        <row r="17">
          <cell r="I17">
            <v>479.12499999999994</v>
          </cell>
          <cell r="J17">
            <v>38.33</v>
          </cell>
        </row>
        <row r="18">
          <cell r="I18">
            <v>418.75</v>
          </cell>
          <cell r="J18">
            <v>33.5</v>
          </cell>
        </row>
        <row r="19">
          <cell r="I19">
            <v>656.25</v>
          </cell>
          <cell r="J19">
            <v>52.5</v>
          </cell>
        </row>
        <row r="20">
          <cell r="I20">
            <v>625</v>
          </cell>
          <cell r="J20">
            <v>50</v>
          </cell>
        </row>
        <row r="21">
          <cell r="I21">
            <v>611.11111111111109</v>
          </cell>
          <cell r="J21">
            <v>55</v>
          </cell>
        </row>
        <row r="22">
          <cell r="I22">
            <v>625</v>
          </cell>
          <cell r="J22">
            <v>50</v>
          </cell>
        </row>
        <row r="23">
          <cell r="I23">
            <v>500</v>
          </cell>
          <cell r="J23">
            <v>40</v>
          </cell>
        </row>
        <row r="24">
          <cell r="I24">
            <v>333.33333333333337</v>
          </cell>
          <cell r="J24">
            <v>30</v>
          </cell>
        </row>
        <row r="25">
          <cell r="I25">
            <v>245.45454545454547</v>
          </cell>
          <cell r="J25">
            <v>27</v>
          </cell>
        </row>
        <row r="26">
          <cell r="I26">
            <v>1100</v>
          </cell>
          <cell r="J26">
            <v>110</v>
          </cell>
        </row>
      </sheetData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pancanal.com/eng/maritime/reports/table12.pdf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2"/>
  <sheetViews>
    <sheetView workbookViewId="0">
      <selection activeCell="H18" sqref="H18"/>
    </sheetView>
  </sheetViews>
  <sheetFormatPr defaultRowHeight="15" x14ac:dyDescent="0.25"/>
  <cols>
    <col min="2" max="2" width="5.28515625" bestFit="1" customWidth="1"/>
    <col min="3" max="3" width="25.28515625" bestFit="1" customWidth="1"/>
    <col min="4" max="4" width="21.42578125" bestFit="1" customWidth="1"/>
    <col min="5" max="5" width="10.42578125" bestFit="1" customWidth="1"/>
  </cols>
  <sheetData>
    <row r="1" spans="2:5" ht="15.75" thickBot="1" x14ac:dyDescent="0.3"/>
    <row r="2" spans="2:5" ht="33" customHeight="1" thickBot="1" x14ac:dyDescent="0.3">
      <c r="B2" s="65" t="s">
        <v>44</v>
      </c>
      <c r="C2" s="65" t="s">
        <v>0</v>
      </c>
      <c r="D2" s="65" t="s">
        <v>45</v>
      </c>
      <c r="E2" s="65" t="s">
        <v>46</v>
      </c>
    </row>
    <row r="3" spans="2:5" ht="16.5" customHeight="1" thickBot="1" x14ac:dyDescent="0.3">
      <c r="B3" s="55">
        <v>1</v>
      </c>
      <c r="C3" s="56" t="s">
        <v>2</v>
      </c>
      <c r="D3" s="56" t="s">
        <v>2</v>
      </c>
      <c r="E3" s="56">
        <v>1</v>
      </c>
    </row>
    <row r="4" spans="2:5" ht="16.5" customHeight="1" thickBot="1" x14ac:dyDescent="0.3">
      <c r="B4" s="55">
        <v>2</v>
      </c>
      <c r="C4" s="56" t="s">
        <v>41</v>
      </c>
      <c r="D4" s="56" t="str">
        <f>C4</f>
        <v>Farelo de Soja</v>
      </c>
      <c r="E4" s="56">
        <v>2</v>
      </c>
    </row>
    <row r="5" spans="2:5" ht="16.5" customHeight="1" thickBot="1" x14ac:dyDescent="0.3">
      <c r="B5" s="55">
        <v>3</v>
      </c>
      <c r="C5" s="56" t="s">
        <v>47</v>
      </c>
      <c r="D5" s="56" t="s">
        <v>47</v>
      </c>
      <c r="E5" s="56">
        <v>3</v>
      </c>
    </row>
    <row r="6" spans="2:5" ht="16.5" customHeight="1" x14ac:dyDescent="0.25">
      <c r="B6" s="57">
        <v>4</v>
      </c>
      <c r="C6" s="58" t="s">
        <v>1</v>
      </c>
      <c r="D6" s="58" t="s">
        <v>48</v>
      </c>
      <c r="E6" s="58">
        <v>4</v>
      </c>
    </row>
    <row r="7" spans="2:5" ht="16.5" customHeight="1" thickBot="1" x14ac:dyDescent="0.3">
      <c r="B7" s="59">
        <v>6</v>
      </c>
      <c r="C7" s="60" t="s">
        <v>43</v>
      </c>
      <c r="D7" s="60" t="s">
        <v>48</v>
      </c>
      <c r="E7" s="60">
        <v>4</v>
      </c>
    </row>
    <row r="8" spans="2:5" ht="16.5" customHeight="1" thickBot="1" x14ac:dyDescent="0.3">
      <c r="B8" s="61">
        <v>5</v>
      </c>
      <c r="C8" s="62" t="s">
        <v>40</v>
      </c>
      <c r="D8" s="62" t="s">
        <v>40</v>
      </c>
      <c r="E8" s="62">
        <v>5</v>
      </c>
    </row>
    <row r="9" spans="2:5" ht="16.5" customHeight="1" x14ac:dyDescent="0.25">
      <c r="B9" s="57">
        <v>7</v>
      </c>
      <c r="C9" s="58" t="s">
        <v>49</v>
      </c>
      <c r="D9" s="58" t="s">
        <v>7</v>
      </c>
      <c r="E9" s="58">
        <v>6</v>
      </c>
    </row>
    <row r="10" spans="2:5" ht="16.5" customHeight="1" x14ac:dyDescent="0.25">
      <c r="B10" s="61">
        <v>8</v>
      </c>
      <c r="C10" s="62" t="s">
        <v>50</v>
      </c>
      <c r="D10" s="62" t="s">
        <v>7</v>
      </c>
      <c r="E10" s="62">
        <v>6</v>
      </c>
    </row>
    <row r="11" spans="2:5" ht="16.5" customHeight="1" thickBot="1" x14ac:dyDescent="0.3">
      <c r="B11" s="59">
        <v>9</v>
      </c>
      <c r="C11" s="60" t="s">
        <v>51</v>
      </c>
      <c r="D11" s="60" t="s">
        <v>7</v>
      </c>
      <c r="E11" s="60">
        <v>6</v>
      </c>
    </row>
    <row r="12" spans="2:5" ht="16.5" customHeight="1" x14ac:dyDescent="0.25">
      <c r="B12" s="57">
        <v>10</v>
      </c>
      <c r="C12" s="58" t="s">
        <v>52</v>
      </c>
      <c r="D12" s="58" t="s">
        <v>53</v>
      </c>
      <c r="E12" s="58">
        <v>7</v>
      </c>
    </row>
    <row r="13" spans="2:5" ht="16.5" customHeight="1" x14ac:dyDescent="0.25">
      <c r="B13" s="61">
        <v>11</v>
      </c>
      <c r="C13" s="62" t="s">
        <v>54</v>
      </c>
      <c r="D13" s="62" t="s">
        <v>53</v>
      </c>
      <c r="E13" s="62">
        <v>7</v>
      </c>
    </row>
    <row r="14" spans="2:5" ht="16.5" customHeight="1" thickBot="1" x14ac:dyDescent="0.3">
      <c r="B14" s="59">
        <v>12</v>
      </c>
      <c r="C14" s="60" t="s">
        <v>55</v>
      </c>
      <c r="D14" s="60" t="s">
        <v>53</v>
      </c>
      <c r="E14" s="60">
        <v>7</v>
      </c>
    </row>
    <row r="15" spans="2:5" ht="16.5" customHeight="1" x14ac:dyDescent="0.25">
      <c r="B15" s="57">
        <v>13</v>
      </c>
      <c r="C15" s="58" t="s">
        <v>56</v>
      </c>
      <c r="D15" s="58" t="s">
        <v>57</v>
      </c>
      <c r="E15" s="58">
        <v>8</v>
      </c>
    </row>
    <row r="16" spans="2:5" x14ac:dyDescent="0.25">
      <c r="B16" s="61">
        <v>14</v>
      </c>
      <c r="C16" s="62" t="s">
        <v>58</v>
      </c>
      <c r="D16" s="62" t="s">
        <v>57</v>
      </c>
      <c r="E16" s="62">
        <v>8</v>
      </c>
    </row>
    <row r="17" spans="2:5" ht="33" customHeight="1" thickBot="1" x14ac:dyDescent="0.3">
      <c r="B17" s="59">
        <v>15</v>
      </c>
      <c r="C17" s="60" t="s">
        <v>59</v>
      </c>
      <c r="D17" s="60" t="s">
        <v>57</v>
      </c>
      <c r="E17" s="60">
        <v>8</v>
      </c>
    </row>
    <row r="18" spans="2:5" ht="14.25" customHeight="1" thickBot="1" x14ac:dyDescent="0.3">
      <c r="B18" s="63">
        <v>16</v>
      </c>
      <c r="C18" s="64" t="s">
        <v>3</v>
      </c>
      <c r="D18" s="64" t="s">
        <v>60</v>
      </c>
      <c r="E18" s="64">
        <v>9</v>
      </c>
    </row>
    <row r="19" spans="2:5" ht="14.25" customHeight="1" thickBot="1" x14ac:dyDescent="0.3">
      <c r="B19" s="55">
        <v>17</v>
      </c>
      <c r="C19" s="56" t="s">
        <v>61</v>
      </c>
      <c r="D19" s="56" t="s">
        <v>61</v>
      </c>
      <c r="E19" s="56">
        <v>10</v>
      </c>
    </row>
    <row r="20" spans="2:5" ht="14.25" customHeight="1" x14ac:dyDescent="0.25">
      <c r="B20" s="57">
        <v>18</v>
      </c>
      <c r="C20" s="58" t="s">
        <v>5</v>
      </c>
      <c r="D20" s="58" t="s">
        <v>62</v>
      </c>
      <c r="E20" s="58">
        <v>11</v>
      </c>
    </row>
    <row r="21" spans="2:5" ht="14.25" customHeight="1" thickBot="1" x14ac:dyDescent="0.3">
      <c r="B21" s="59">
        <v>19</v>
      </c>
      <c r="C21" s="60" t="s">
        <v>6</v>
      </c>
      <c r="D21" s="60" t="s">
        <v>62</v>
      </c>
      <c r="E21" s="60">
        <v>11</v>
      </c>
    </row>
    <row r="22" spans="2:5" ht="14.25" customHeight="1" thickBot="1" x14ac:dyDescent="0.3">
      <c r="B22" s="55">
        <v>20</v>
      </c>
      <c r="C22" s="56" t="s">
        <v>63</v>
      </c>
      <c r="D22" s="56" t="s">
        <v>64</v>
      </c>
      <c r="E22" s="56">
        <v>12</v>
      </c>
    </row>
  </sheetData>
  <phoneticPr fontId="4" type="noConversion"/>
  <pageMargins left="0.511811024" right="0.511811024" top="0.78740157499999996" bottom="0.78740157499999996" header="0.31496062000000002" footer="0.31496062000000002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L99"/>
  <sheetViews>
    <sheetView tabSelected="1" topLeftCell="A7" zoomScale="70" zoomScaleNormal="70" workbookViewId="0">
      <pane ySplit="3030" topLeftCell="A37" activePane="bottomLeft"/>
      <selection activeCell="M7" sqref="M1:M1048576"/>
      <selection pane="bottomLeft" activeCell="F79" sqref="F79"/>
    </sheetView>
  </sheetViews>
  <sheetFormatPr defaultRowHeight="12.75" x14ac:dyDescent="0.25"/>
  <cols>
    <col min="1" max="2" width="9.140625" style="8"/>
    <col min="3" max="3" width="15" style="6" customWidth="1"/>
    <col min="4" max="4" width="15.140625" style="7" customWidth="1"/>
    <col min="5" max="5" width="12.7109375" style="8" customWidth="1"/>
    <col min="6" max="6" width="22.7109375" style="8" customWidth="1"/>
    <col min="7" max="7" width="15.42578125" style="8" customWidth="1"/>
    <col min="8" max="9" width="9.7109375" style="9" customWidth="1"/>
    <col min="10" max="10" width="19.42578125" style="9" customWidth="1"/>
    <col min="11" max="11" width="12.85546875" style="9" customWidth="1"/>
    <col min="12" max="12" width="138.28515625" style="11" bestFit="1" customWidth="1"/>
    <col min="13" max="240" width="9.140625" style="8"/>
    <col min="241" max="241" width="11.140625" style="8" customWidth="1"/>
    <col min="242" max="242" width="17.5703125" style="8" customWidth="1"/>
    <col min="243" max="243" width="16.42578125" style="8" customWidth="1"/>
    <col min="244" max="246" width="12.7109375" style="8" customWidth="1"/>
    <col min="247" max="248" width="11" style="8" customWidth="1"/>
    <col min="249" max="16384" width="9.140625" style="8"/>
  </cols>
  <sheetData>
    <row r="1" spans="2:12" x14ac:dyDescent="0.2">
      <c r="C1" s="5" t="s">
        <v>10</v>
      </c>
      <c r="K1" s="10"/>
    </row>
    <row r="2" spans="2:12" x14ac:dyDescent="0.25">
      <c r="C2" s="5" t="s">
        <v>88</v>
      </c>
    </row>
    <row r="3" spans="2:12" x14ac:dyDescent="0.25">
      <c r="K3" s="11" t="s">
        <v>11</v>
      </c>
    </row>
    <row r="4" spans="2:12" x14ac:dyDescent="0.25">
      <c r="H4" s="9" t="s">
        <v>12</v>
      </c>
      <c r="I4" s="12">
        <v>1.8</v>
      </c>
      <c r="K4" s="9">
        <v>0.28949999999999998</v>
      </c>
      <c r="L4" s="258"/>
    </row>
    <row r="5" spans="2:12" ht="15" customHeight="1" thickBot="1" x14ac:dyDescent="0.3">
      <c r="K5" s="259"/>
    </row>
    <row r="6" spans="2:12" s="13" customFormat="1" ht="76.5" customHeight="1" thickTop="1" thickBot="1" x14ac:dyDescent="0.3">
      <c r="C6" s="91" t="s">
        <v>13</v>
      </c>
      <c r="D6" s="92" t="s">
        <v>14</v>
      </c>
      <c r="E6" s="92" t="s">
        <v>15</v>
      </c>
      <c r="F6" s="92" t="s">
        <v>16</v>
      </c>
      <c r="G6" s="92" t="s">
        <v>17</v>
      </c>
      <c r="H6" s="92" t="s">
        <v>18</v>
      </c>
      <c r="I6" s="92" t="s">
        <v>19</v>
      </c>
      <c r="J6" s="260" t="s">
        <v>210</v>
      </c>
      <c r="K6" s="260" t="s">
        <v>20</v>
      </c>
      <c r="L6" s="92" t="s">
        <v>21</v>
      </c>
    </row>
    <row r="7" spans="2:12" ht="17.25" customHeight="1" thickTop="1" x14ac:dyDescent="0.2">
      <c r="C7" s="269">
        <v>1</v>
      </c>
      <c r="D7" s="269" t="s">
        <v>8</v>
      </c>
      <c r="E7" s="33" t="s">
        <v>22</v>
      </c>
      <c r="F7" s="226">
        <v>16.629000000000001</v>
      </c>
      <c r="G7" s="34">
        <v>7.92</v>
      </c>
      <c r="H7" s="85">
        <f>SUM(F7:G7)</f>
        <v>24.548999999999999</v>
      </c>
      <c r="I7" s="226">
        <v>7.7100000000000002E-2</v>
      </c>
      <c r="J7" s="242">
        <f>H7/$I$4</f>
        <v>13.638333333333332</v>
      </c>
      <c r="K7" s="231">
        <f>I7/$I$4</f>
        <v>4.2833333333333334E-2</v>
      </c>
      <c r="L7" s="35" t="s">
        <v>156</v>
      </c>
    </row>
    <row r="8" spans="2:12" ht="25.5" x14ac:dyDescent="0.25">
      <c r="C8" s="270"/>
      <c r="D8" s="270"/>
      <c r="E8" s="18" t="s">
        <v>23</v>
      </c>
      <c r="F8" s="19">
        <v>13.64</v>
      </c>
      <c r="G8" s="20">
        <v>6</v>
      </c>
      <c r="H8" s="21">
        <f>SUM(F8:G8)</f>
        <v>19.64</v>
      </c>
      <c r="I8" s="22">
        <v>4.2200000000000001E-2</v>
      </c>
      <c r="J8" s="243">
        <f>H8/$I$4</f>
        <v>10.911111111111111</v>
      </c>
      <c r="K8" s="232">
        <f>I8/$I$4</f>
        <v>2.3444444444444445E-2</v>
      </c>
      <c r="L8" s="52" t="s">
        <v>213</v>
      </c>
    </row>
    <row r="9" spans="2:12" ht="17.25" customHeight="1" x14ac:dyDescent="0.25">
      <c r="B9" s="266"/>
      <c r="C9" s="270"/>
      <c r="D9" s="270"/>
      <c r="E9" s="18" t="s">
        <v>24</v>
      </c>
      <c r="F9" s="23"/>
      <c r="G9" s="24"/>
      <c r="H9" s="23"/>
      <c r="I9" s="25"/>
      <c r="J9" s="243">
        <f>J8</f>
        <v>10.911111111111111</v>
      </c>
      <c r="K9" s="232">
        <f>'ARGENTINA FERRO'!K31*K4</f>
        <v>1.9570199999999996E-2</v>
      </c>
      <c r="L9" s="26" t="s">
        <v>221</v>
      </c>
    </row>
    <row r="10" spans="2:12" ht="17.25" customHeight="1" x14ac:dyDescent="0.25">
      <c r="C10" s="270"/>
      <c r="D10" s="270"/>
      <c r="E10" s="18" t="s">
        <v>25</v>
      </c>
      <c r="F10" s="23"/>
      <c r="G10" s="24"/>
      <c r="H10" s="23"/>
      <c r="I10" s="27"/>
      <c r="J10" s="243">
        <f>D99</f>
        <v>4.5</v>
      </c>
      <c r="K10" s="232">
        <f>D98</f>
        <v>2.3005000000000001E-2</v>
      </c>
      <c r="L10" s="18" t="s">
        <v>163</v>
      </c>
    </row>
    <row r="11" spans="2:12" ht="17.25" customHeight="1" thickBot="1" x14ac:dyDescent="0.3">
      <c r="C11" s="271"/>
      <c r="D11" s="271"/>
      <c r="E11" s="28" t="s">
        <v>26</v>
      </c>
      <c r="F11" s="28"/>
      <c r="G11" s="29"/>
      <c r="H11" s="30"/>
      <c r="I11" s="31"/>
      <c r="J11" s="244">
        <f>Maritimo!B18</f>
        <v>10.571666666666665</v>
      </c>
      <c r="K11" s="233">
        <f>'Custo Mar Grãos'!N9</f>
        <v>3.4860567635841299E-3</v>
      </c>
      <c r="L11" s="221" t="s">
        <v>132</v>
      </c>
    </row>
    <row r="12" spans="2:12" ht="17.25" customHeight="1" thickTop="1" x14ac:dyDescent="0.2">
      <c r="C12" s="269">
        <v>2</v>
      </c>
      <c r="D12" s="269" t="s">
        <v>41</v>
      </c>
      <c r="E12" s="33" t="s">
        <v>22</v>
      </c>
      <c r="F12" s="226">
        <v>17.728000000000002</v>
      </c>
      <c r="G12" s="34">
        <v>7.92</v>
      </c>
      <c r="H12" s="85">
        <f>SUM(F12:G12)</f>
        <v>25.648000000000003</v>
      </c>
      <c r="I12" s="226">
        <v>7.1099999999999997E-2</v>
      </c>
      <c r="J12" s="242">
        <f>H12/$I$4</f>
        <v>14.24888888888889</v>
      </c>
      <c r="K12" s="231">
        <f>I12/$I$4</f>
        <v>3.95E-2</v>
      </c>
      <c r="L12" s="35" t="s">
        <v>152</v>
      </c>
    </row>
    <row r="13" spans="2:12" ht="25.5" x14ac:dyDescent="0.25">
      <c r="C13" s="270"/>
      <c r="D13" s="270"/>
      <c r="E13" s="18" t="s">
        <v>23</v>
      </c>
      <c r="F13" s="19">
        <f>F23</f>
        <v>13.64</v>
      </c>
      <c r="G13" s="20">
        <f>G23</f>
        <v>6</v>
      </c>
      <c r="H13" s="21">
        <f>SUM(F13:G13)</f>
        <v>19.64</v>
      </c>
      <c r="I13" s="22">
        <f>I23</f>
        <v>4.2200000000000001E-2</v>
      </c>
      <c r="J13" s="243">
        <f>H13/$I$4</f>
        <v>10.911111111111111</v>
      </c>
      <c r="K13" s="232">
        <f>I13/$I$4</f>
        <v>2.3444444444444445E-2</v>
      </c>
      <c r="L13" s="52" t="s">
        <v>213</v>
      </c>
    </row>
    <row r="14" spans="2:12" ht="17.25" customHeight="1" x14ac:dyDescent="0.25">
      <c r="B14" s="266"/>
      <c r="C14" s="270"/>
      <c r="D14" s="270"/>
      <c r="E14" s="18" t="s">
        <v>24</v>
      </c>
      <c r="F14" s="26"/>
      <c r="G14" s="26"/>
      <c r="H14" s="53"/>
      <c r="I14" s="53"/>
      <c r="J14" s="241">
        <f>J24</f>
        <v>10.911111111111111</v>
      </c>
      <c r="K14" s="234">
        <f>K24</f>
        <v>1.9570199999999996E-2</v>
      </c>
      <c r="L14" s="26" t="s">
        <v>221</v>
      </c>
    </row>
    <row r="15" spans="2:12" ht="17.25" customHeight="1" x14ac:dyDescent="0.25">
      <c r="C15" s="270"/>
      <c r="D15" s="270"/>
      <c r="E15" s="18" t="s">
        <v>25</v>
      </c>
      <c r="F15" s="26"/>
      <c r="G15" s="26"/>
      <c r="H15" s="53"/>
      <c r="I15" s="53"/>
      <c r="J15" s="241">
        <f>D99</f>
        <v>4.5</v>
      </c>
      <c r="K15" s="234">
        <f>D98</f>
        <v>2.3005000000000001E-2</v>
      </c>
      <c r="L15" s="18" t="s">
        <v>163</v>
      </c>
    </row>
    <row r="16" spans="2:12" ht="17.25" customHeight="1" thickBot="1" x14ac:dyDescent="0.3">
      <c r="C16" s="271"/>
      <c r="D16" s="271"/>
      <c r="E16" s="28" t="s">
        <v>26</v>
      </c>
      <c r="F16" s="88"/>
      <c r="G16" s="88"/>
      <c r="H16" s="89"/>
      <c r="I16" s="89"/>
      <c r="J16" s="244">
        <f>Maritimo!B18</f>
        <v>10.571666666666665</v>
      </c>
      <c r="K16" s="233">
        <f>'Custo Mar Grãos'!N9</f>
        <v>3.4860567635841299E-3</v>
      </c>
      <c r="L16" s="221" t="s">
        <v>132</v>
      </c>
    </row>
    <row r="17" spans="2:12" ht="17.25" customHeight="1" thickTop="1" x14ac:dyDescent="0.2">
      <c r="C17" s="269">
        <v>3</v>
      </c>
      <c r="D17" s="269" t="s">
        <v>42</v>
      </c>
      <c r="E17" s="33" t="s">
        <v>22</v>
      </c>
      <c r="F17" s="226">
        <v>16.629000000000001</v>
      </c>
      <c r="G17" s="34">
        <v>7.92</v>
      </c>
      <c r="H17" s="85">
        <f>SUM(F17:G17)</f>
        <v>24.548999999999999</v>
      </c>
      <c r="I17" s="226">
        <v>7.7100000000000002E-2</v>
      </c>
      <c r="J17" s="242">
        <f>H17/$I$4</f>
        <v>13.638333333333332</v>
      </c>
      <c r="K17" s="231">
        <f>I17/$I$4</f>
        <v>4.2833333333333334E-2</v>
      </c>
      <c r="L17" s="35" t="s">
        <v>156</v>
      </c>
    </row>
    <row r="18" spans="2:12" ht="25.5" x14ac:dyDescent="0.25">
      <c r="C18" s="270"/>
      <c r="D18" s="270"/>
      <c r="E18" s="18" t="s">
        <v>23</v>
      </c>
      <c r="F18" s="19">
        <v>10.08257</v>
      </c>
      <c r="G18" s="20">
        <f>G13</f>
        <v>6</v>
      </c>
      <c r="H18" s="21">
        <f>SUM(F18:G18)</f>
        <v>16.08257</v>
      </c>
      <c r="I18" s="22">
        <v>5.4968000000000003E-2</v>
      </c>
      <c r="J18" s="243">
        <f>H18/$I$4</f>
        <v>8.9347611111111114</v>
      </c>
      <c r="K18" s="232">
        <f>I18/$I$4</f>
        <v>3.0537777777777778E-2</v>
      </c>
      <c r="L18" s="52" t="s">
        <v>214</v>
      </c>
    </row>
    <row r="19" spans="2:12" ht="17.25" customHeight="1" x14ac:dyDescent="0.25">
      <c r="B19" s="266"/>
      <c r="C19" s="270"/>
      <c r="D19" s="270"/>
      <c r="E19" s="18" t="s">
        <v>24</v>
      </c>
      <c r="F19" s="26"/>
      <c r="G19" s="26"/>
      <c r="H19" s="53"/>
      <c r="I19" s="53"/>
      <c r="J19" s="241">
        <f>J14</f>
        <v>10.911111111111111</v>
      </c>
      <c r="K19" s="234">
        <f>K14</f>
        <v>1.9570199999999996E-2</v>
      </c>
      <c r="L19" s="26" t="s">
        <v>221</v>
      </c>
    </row>
    <row r="20" spans="2:12" ht="17.25" customHeight="1" x14ac:dyDescent="0.25">
      <c r="C20" s="270"/>
      <c r="D20" s="270"/>
      <c r="E20" s="18" t="s">
        <v>25</v>
      </c>
      <c r="F20" s="26"/>
      <c r="G20" s="26"/>
      <c r="H20" s="53"/>
      <c r="I20" s="53"/>
      <c r="J20" s="241">
        <f>E99</f>
        <v>3.65</v>
      </c>
      <c r="K20" s="234">
        <f>E98</f>
        <v>2.8740000000000002E-2</v>
      </c>
      <c r="L20" s="18" t="s">
        <v>211</v>
      </c>
    </row>
    <row r="21" spans="2:12" ht="17.25" customHeight="1" thickBot="1" x14ac:dyDescent="0.3">
      <c r="C21" s="271"/>
      <c r="D21" s="271"/>
      <c r="E21" s="28" t="s">
        <v>26</v>
      </c>
      <c r="F21" s="88"/>
      <c r="G21" s="88"/>
      <c r="H21" s="89"/>
      <c r="I21" s="89"/>
      <c r="J21" s="244">
        <f>Maritimo!B18</f>
        <v>10.571666666666665</v>
      </c>
      <c r="K21" s="233">
        <f>'Custo Mar Grãos'!N9</f>
        <v>3.4860567635841299E-3</v>
      </c>
      <c r="L21" s="221" t="s">
        <v>132</v>
      </c>
    </row>
    <row r="22" spans="2:12" ht="17.25" customHeight="1" thickTop="1" x14ac:dyDescent="0.2">
      <c r="C22" s="269">
        <v>4</v>
      </c>
      <c r="D22" s="269" t="s">
        <v>65</v>
      </c>
      <c r="E22" s="33" t="s">
        <v>22</v>
      </c>
      <c r="F22" s="226">
        <v>14.871</v>
      </c>
      <c r="G22" s="34">
        <v>7.92</v>
      </c>
      <c r="H22" s="85">
        <f>SUM(F22:G22)</f>
        <v>22.791</v>
      </c>
      <c r="I22" s="226">
        <v>7.4099999999999999E-2</v>
      </c>
      <c r="J22" s="242">
        <f>H22/$I$4</f>
        <v>12.661666666666667</v>
      </c>
      <c r="K22" s="231">
        <f>I22/$I$4</f>
        <v>4.1166666666666664E-2</v>
      </c>
      <c r="L22" s="35" t="s">
        <v>153</v>
      </c>
    </row>
    <row r="23" spans="2:12" ht="25.5" x14ac:dyDescent="0.25">
      <c r="C23" s="270"/>
      <c r="D23" s="270"/>
      <c r="E23" s="18" t="s">
        <v>23</v>
      </c>
      <c r="F23" s="19">
        <f>F28</f>
        <v>13.64</v>
      </c>
      <c r="G23" s="20">
        <f>G28</f>
        <v>6</v>
      </c>
      <c r="H23" s="21">
        <f>SUM(F23:G23)</f>
        <v>19.64</v>
      </c>
      <c r="I23" s="22">
        <f>I28</f>
        <v>4.2200000000000001E-2</v>
      </c>
      <c r="J23" s="243">
        <f>H23/$I$4</f>
        <v>10.911111111111111</v>
      </c>
      <c r="K23" s="232">
        <f>I23/$I$4</f>
        <v>2.3444444444444445E-2</v>
      </c>
      <c r="L23" s="52" t="s">
        <v>213</v>
      </c>
    </row>
    <row r="24" spans="2:12" ht="17.25" customHeight="1" x14ac:dyDescent="0.25">
      <c r="B24" s="266"/>
      <c r="C24" s="270"/>
      <c r="D24" s="270"/>
      <c r="E24" s="18" t="s">
        <v>24</v>
      </c>
      <c r="F24" s="26"/>
      <c r="G24" s="26"/>
      <c r="H24" s="53"/>
      <c r="I24" s="53"/>
      <c r="J24" s="241">
        <f>J29</f>
        <v>10.911111111111111</v>
      </c>
      <c r="K24" s="234">
        <f>K29</f>
        <v>1.9570199999999996E-2</v>
      </c>
      <c r="L24" s="26" t="s">
        <v>221</v>
      </c>
    </row>
    <row r="25" spans="2:12" ht="17.25" customHeight="1" x14ac:dyDescent="0.25">
      <c r="C25" s="270"/>
      <c r="D25" s="270"/>
      <c r="E25" s="18" t="s">
        <v>25</v>
      </c>
      <c r="F25" s="26"/>
      <c r="G25" s="26"/>
      <c r="H25" s="53"/>
      <c r="I25" s="53"/>
      <c r="J25" s="241">
        <f>D99</f>
        <v>4.5</v>
      </c>
      <c r="K25" s="234">
        <f>D98</f>
        <v>2.3005000000000001E-2</v>
      </c>
      <c r="L25" s="18" t="s">
        <v>163</v>
      </c>
    </row>
    <row r="26" spans="2:12" ht="17.25" customHeight="1" thickBot="1" x14ac:dyDescent="0.3">
      <c r="C26" s="271"/>
      <c r="D26" s="271"/>
      <c r="E26" s="28" t="s">
        <v>26</v>
      </c>
      <c r="F26" s="88"/>
      <c r="G26" s="88"/>
      <c r="H26" s="89"/>
      <c r="I26" s="89"/>
      <c r="J26" s="244">
        <f>Maritimo!B18</f>
        <v>10.571666666666665</v>
      </c>
      <c r="K26" s="233">
        <f>'Custo Mar Grãos'!N9</f>
        <v>3.4860567635841299E-3</v>
      </c>
      <c r="L26" s="221" t="s">
        <v>132</v>
      </c>
    </row>
    <row r="27" spans="2:12" ht="17.25" customHeight="1" thickTop="1" x14ac:dyDescent="0.2">
      <c r="C27" s="269">
        <v>5</v>
      </c>
      <c r="D27" s="275" t="s">
        <v>40</v>
      </c>
      <c r="E27" s="33" t="s">
        <v>22</v>
      </c>
      <c r="F27" s="90">
        <f>'SIFRECA trigo'!N46</f>
        <v>8.5737000000000005</v>
      </c>
      <c r="G27" s="87">
        <f>G7</f>
        <v>7.92</v>
      </c>
      <c r="H27" s="85">
        <f>SUM(F27:G27)</f>
        <v>16.4937</v>
      </c>
      <c r="I27" s="226">
        <f>'SIFRECA trigo'!O46</f>
        <v>7.6499999999999999E-2</v>
      </c>
      <c r="J27" s="242">
        <f>H27/$I$4</f>
        <v>9.1631666666666671</v>
      </c>
      <c r="K27" s="231">
        <f>I27/$I$4</f>
        <v>4.2499999999999996E-2</v>
      </c>
      <c r="L27" s="35" t="s">
        <v>209</v>
      </c>
    </row>
    <row r="28" spans="2:12" ht="25.5" x14ac:dyDescent="0.25">
      <c r="C28" s="270"/>
      <c r="D28" s="276"/>
      <c r="E28" s="18" t="s">
        <v>23</v>
      </c>
      <c r="F28" s="19">
        <f>F8</f>
        <v>13.64</v>
      </c>
      <c r="G28" s="20">
        <f>G8</f>
        <v>6</v>
      </c>
      <c r="H28" s="21">
        <f>H8</f>
        <v>19.64</v>
      </c>
      <c r="I28" s="22">
        <f>I8</f>
        <v>4.2200000000000001E-2</v>
      </c>
      <c r="J28" s="243">
        <f>H28/$I$4</f>
        <v>10.911111111111111</v>
      </c>
      <c r="K28" s="232">
        <f>I28/$I$4</f>
        <v>2.3444444444444445E-2</v>
      </c>
      <c r="L28" s="52" t="s">
        <v>213</v>
      </c>
    </row>
    <row r="29" spans="2:12" ht="17.25" customHeight="1" x14ac:dyDescent="0.25">
      <c r="B29" s="266"/>
      <c r="C29" s="270"/>
      <c r="D29" s="276"/>
      <c r="E29" s="18" t="s">
        <v>24</v>
      </c>
      <c r="F29" s="26"/>
      <c r="G29" s="26"/>
      <c r="H29" s="53"/>
      <c r="I29" s="53"/>
      <c r="J29" s="241">
        <f>J9</f>
        <v>10.911111111111111</v>
      </c>
      <c r="K29" s="234">
        <f>K9</f>
        <v>1.9570199999999996E-2</v>
      </c>
      <c r="L29" s="26" t="s">
        <v>221</v>
      </c>
    </row>
    <row r="30" spans="2:12" ht="17.25" customHeight="1" x14ac:dyDescent="0.25">
      <c r="C30" s="270"/>
      <c r="D30" s="276"/>
      <c r="E30" s="18" t="s">
        <v>25</v>
      </c>
      <c r="F30" s="26"/>
      <c r="G30" s="26"/>
      <c r="H30" s="53"/>
      <c r="I30" s="53"/>
      <c r="J30" s="241">
        <f>D99</f>
        <v>4.5</v>
      </c>
      <c r="K30" s="234">
        <f>D98</f>
        <v>2.3005000000000001E-2</v>
      </c>
      <c r="L30" s="18" t="s">
        <v>163</v>
      </c>
    </row>
    <row r="31" spans="2:12" ht="17.25" customHeight="1" thickBot="1" x14ac:dyDescent="0.3">
      <c r="C31" s="271"/>
      <c r="D31" s="277"/>
      <c r="E31" s="28" t="s">
        <v>26</v>
      </c>
      <c r="F31" s="88"/>
      <c r="G31" s="88"/>
      <c r="H31" s="89"/>
      <c r="I31" s="89"/>
      <c r="J31" s="244">
        <f>Maritimo!B18</f>
        <v>10.571666666666665</v>
      </c>
      <c r="K31" s="233">
        <f>'Custo Mar Grãos'!N9</f>
        <v>3.4860567635841299E-3</v>
      </c>
      <c r="L31" s="221" t="s">
        <v>132</v>
      </c>
    </row>
    <row r="32" spans="2:12" ht="13.5" thickTop="1" x14ac:dyDescent="0.25">
      <c r="C32" s="269">
        <v>6</v>
      </c>
      <c r="D32" s="269" t="s">
        <v>7</v>
      </c>
      <c r="E32" s="33" t="s">
        <v>22</v>
      </c>
      <c r="F32" s="219">
        <v>31.66</v>
      </c>
      <c r="G32" s="34">
        <v>7.92</v>
      </c>
      <c r="H32" s="85">
        <f>SUM(F32:G32)</f>
        <v>39.58</v>
      </c>
      <c r="I32" s="87">
        <v>4.2999999999999997E-2</v>
      </c>
      <c r="J32" s="242">
        <f>H32/$I$4</f>
        <v>21.988888888888887</v>
      </c>
      <c r="K32" s="231">
        <f>I32/$I$4</f>
        <v>2.3888888888888887E-2</v>
      </c>
      <c r="L32" s="35" t="s">
        <v>154</v>
      </c>
    </row>
    <row r="33" spans="2:12" ht="25.5" x14ac:dyDescent="0.25">
      <c r="C33" s="270"/>
      <c r="D33" s="270"/>
      <c r="E33" s="18" t="s">
        <v>23</v>
      </c>
      <c r="F33" s="22">
        <v>9.5662920000000007</v>
      </c>
      <c r="G33" s="20">
        <f>G13</f>
        <v>6</v>
      </c>
      <c r="H33" s="21">
        <f>H13</f>
        <v>19.64</v>
      </c>
      <c r="I33" s="22">
        <v>3.0977000000000001E-2</v>
      </c>
      <c r="J33" s="243">
        <f>H33/$I$4</f>
        <v>10.911111111111111</v>
      </c>
      <c r="K33" s="232">
        <f>I33/$I$4</f>
        <v>1.7209444444444444E-2</v>
      </c>
      <c r="L33" s="52" t="s">
        <v>215</v>
      </c>
    </row>
    <row r="34" spans="2:12" x14ac:dyDescent="0.25">
      <c r="B34" s="266"/>
      <c r="C34" s="270"/>
      <c r="D34" s="270"/>
      <c r="E34" s="18" t="s">
        <v>24</v>
      </c>
      <c r="F34" s="26"/>
      <c r="G34" s="26"/>
      <c r="H34" s="53"/>
      <c r="I34" s="53"/>
      <c r="J34" s="241">
        <f>J14</f>
        <v>10.911111111111111</v>
      </c>
      <c r="K34" s="234">
        <f>K14</f>
        <v>1.9570199999999996E-2</v>
      </c>
      <c r="L34" s="26" t="s">
        <v>221</v>
      </c>
    </row>
    <row r="35" spans="2:12" x14ac:dyDescent="0.25">
      <c r="C35" s="270"/>
      <c r="D35" s="270"/>
      <c r="E35" s="18" t="s">
        <v>25</v>
      </c>
      <c r="F35" s="26"/>
      <c r="G35" s="26"/>
      <c r="H35" s="26"/>
      <c r="I35" s="26"/>
      <c r="J35" s="241">
        <f>D99</f>
        <v>4.5</v>
      </c>
      <c r="K35" s="234">
        <f>D98</f>
        <v>2.3005000000000001E-2</v>
      </c>
      <c r="L35" s="26" t="s">
        <v>163</v>
      </c>
    </row>
    <row r="36" spans="2:12" ht="13.5" thickBot="1" x14ac:dyDescent="0.3">
      <c r="C36" s="270"/>
      <c r="D36" s="270"/>
      <c r="E36" s="18" t="s">
        <v>26</v>
      </c>
      <c r="F36" s="26"/>
      <c r="G36" s="26"/>
      <c r="H36" s="53"/>
      <c r="I36" s="53"/>
      <c r="J36" s="245">
        <f>Maritimo!B18</f>
        <v>10.571666666666665</v>
      </c>
      <c r="K36" s="235">
        <f>'Custo Mar Grãos'!N9</f>
        <v>3.4860567635841299E-3</v>
      </c>
      <c r="L36" s="222" t="s">
        <v>161</v>
      </c>
    </row>
    <row r="37" spans="2:12" ht="15.75" customHeight="1" thickTop="1" x14ac:dyDescent="0.2">
      <c r="C37" s="269">
        <v>7</v>
      </c>
      <c r="D37" s="272" t="s">
        <v>162</v>
      </c>
      <c r="E37" s="33" t="s">
        <v>22</v>
      </c>
      <c r="F37" s="226">
        <v>30.891999999999999</v>
      </c>
      <c r="G37" s="34">
        <f>G7/2</f>
        <v>3.96</v>
      </c>
      <c r="H37" s="85">
        <f>SUM(F37:G37)</f>
        <v>34.851999999999997</v>
      </c>
      <c r="I37" s="226">
        <v>6.2799999999999995E-2</v>
      </c>
      <c r="J37" s="242">
        <f>H37/$I$4</f>
        <v>19.362222222222218</v>
      </c>
      <c r="K37" s="231">
        <f>I37/$I$4</f>
        <v>3.4888888888888886E-2</v>
      </c>
      <c r="L37" s="35" t="s">
        <v>155</v>
      </c>
    </row>
    <row r="38" spans="2:12" x14ac:dyDescent="0.25">
      <c r="C38" s="270"/>
      <c r="D38" s="273"/>
      <c r="E38" s="18" t="s">
        <v>23</v>
      </c>
      <c r="F38" s="227">
        <f>6.0644*0.72</f>
        <v>4.3663679999999996</v>
      </c>
      <c r="G38" s="20">
        <f>G48</f>
        <v>6</v>
      </c>
      <c r="H38" s="21">
        <f>SUM(F38:G38)</f>
        <v>10.366368</v>
      </c>
      <c r="I38" s="228">
        <f>0.04201*0.72</f>
        <v>3.0247199999999998E-2</v>
      </c>
      <c r="J38" s="243">
        <f>H38/$I$4</f>
        <v>5.7590933333333334</v>
      </c>
      <c r="K38" s="232">
        <f>I38/$I$4</f>
        <v>1.6803999999999999E-2</v>
      </c>
      <c r="L38" s="36" t="s">
        <v>216</v>
      </c>
    </row>
    <row r="39" spans="2:12" x14ac:dyDescent="0.25">
      <c r="B39" s="266"/>
      <c r="C39" s="270"/>
      <c r="D39" s="273"/>
      <c r="E39" s="18" t="s">
        <v>24</v>
      </c>
      <c r="F39" s="23"/>
      <c r="G39" s="24"/>
      <c r="H39" s="23"/>
      <c r="I39" s="25"/>
      <c r="J39" s="243">
        <f>J38</f>
        <v>5.7590933333333334</v>
      </c>
      <c r="K39" s="232">
        <f>K49</f>
        <v>1.9570199999999996E-2</v>
      </c>
      <c r="L39" s="26" t="s">
        <v>221</v>
      </c>
    </row>
    <row r="40" spans="2:12" x14ac:dyDescent="0.25">
      <c r="C40" s="270"/>
      <c r="D40" s="273"/>
      <c r="E40" s="18" t="s">
        <v>25</v>
      </c>
      <c r="F40" s="23"/>
      <c r="G40" s="24"/>
      <c r="H40" s="23"/>
      <c r="I40" s="27"/>
      <c r="J40" s="243">
        <f>E99</f>
        <v>3.65</v>
      </c>
      <c r="K40" s="232">
        <f>E98</f>
        <v>2.8740000000000002E-2</v>
      </c>
      <c r="L40" s="26" t="s">
        <v>164</v>
      </c>
    </row>
    <row r="41" spans="2:12" ht="13.5" thickBot="1" x14ac:dyDescent="0.3">
      <c r="C41" s="271"/>
      <c r="D41" s="274"/>
      <c r="E41" s="28" t="s">
        <v>26</v>
      </c>
      <c r="F41" s="28"/>
      <c r="G41" s="29"/>
      <c r="H41" s="30"/>
      <c r="I41" s="31"/>
      <c r="J41" s="246">
        <f>Maritimo!C20</f>
        <v>5.296666666666666</v>
      </c>
      <c r="K41" s="236">
        <f>'Custo Mar Grãos'!N9</f>
        <v>3.4860567635841299E-3</v>
      </c>
      <c r="L41" s="221" t="s">
        <v>161</v>
      </c>
    </row>
    <row r="42" spans="2:12" ht="13.5" thickTop="1" x14ac:dyDescent="0.2">
      <c r="C42" s="269">
        <v>8</v>
      </c>
      <c r="D42" s="272" t="s">
        <v>57</v>
      </c>
      <c r="E42" s="33" t="s">
        <v>22</v>
      </c>
      <c r="F42" s="226">
        <v>35.787999999999997</v>
      </c>
      <c r="G42" s="34">
        <v>7.92</v>
      </c>
      <c r="H42" s="85">
        <f>SUM(F42:G42)</f>
        <v>43.707999999999998</v>
      </c>
      <c r="I42" s="226">
        <v>3.6299999999999999E-2</v>
      </c>
      <c r="J42" s="242">
        <f>H42/$I$4</f>
        <v>24.28222222222222</v>
      </c>
      <c r="K42" s="231">
        <f>I42/$I$4</f>
        <v>2.0166666666666666E-2</v>
      </c>
      <c r="L42" s="17" t="s">
        <v>157</v>
      </c>
    </row>
    <row r="43" spans="2:12" ht="25.5" x14ac:dyDescent="0.25">
      <c r="C43" s="270"/>
      <c r="D43" s="273"/>
      <c r="E43" s="18" t="s">
        <v>23</v>
      </c>
      <c r="F43" s="19">
        <v>10.78106</v>
      </c>
      <c r="G43" s="20">
        <f>G53</f>
        <v>6</v>
      </c>
      <c r="H43" s="21">
        <f>SUM(F43:G43)</f>
        <v>16.78106</v>
      </c>
      <c r="I43" s="22">
        <v>4.0938000000000002E-2</v>
      </c>
      <c r="J43" s="243">
        <f>H43/$I$4</f>
        <v>9.3228111111111112</v>
      </c>
      <c r="K43" s="232">
        <f>I43/$I$4</f>
        <v>2.2743333333333334E-2</v>
      </c>
      <c r="L43" s="52" t="s">
        <v>217</v>
      </c>
    </row>
    <row r="44" spans="2:12" x14ac:dyDescent="0.25">
      <c r="B44" s="266"/>
      <c r="C44" s="270"/>
      <c r="D44" s="273"/>
      <c r="E44" s="18" t="s">
        <v>24</v>
      </c>
      <c r="F44" s="23"/>
      <c r="G44" s="24"/>
      <c r="H44" s="23"/>
      <c r="I44" s="25"/>
      <c r="J44" s="243">
        <f>J43</f>
        <v>9.3228111111111112</v>
      </c>
      <c r="K44" s="232">
        <f>K54</f>
        <v>1.9570199999999996E-2</v>
      </c>
      <c r="L44" s="26" t="s">
        <v>221</v>
      </c>
    </row>
    <row r="45" spans="2:12" x14ac:dyDescent="0.25">
      <c r="C45" s="270"/>
      <c r="D45" s="273"/>
      <c r="E45" s="18" t="s">
        <v>25</v>
      </c>
      <c r="F45" s="23"/>
      <c r="G45" s="24"/>
      <c r="H45" s="23"/>
      <c r="I45" s="27"/>
      <c r="J45" s="243">
        <f>D99</f>
        <v>4.5</v>
      </c>
      <c r="K45" s="232">
        <f>D98</f>
        <v>2.3005000000000001E-2</v>
      </c>
      <c r="L45" s="18" t="s">
        <v>163</v>
      </c>
    </row>
    <row r="46" spans="2:12" ht="13.5" thickBot="1" x14ac:dyDescent="0.3">
      <c r="C46" s="271"/>
      <c r="D46" s="274"/>
      <c r="E46" s="28" t="s">
        <v>26</v>
      </c>
      <c r="F46" s="29"/>
      <c r="G46" s="29"/>
      <c r="H46" s="32"/>
      <c r="I46" s="86"/>
      <c r="J46" s="244">
        <f>Maritimo!B20</f>
        <v>10.571666666666665</v>
      </c>
      <c r="K46" s="268">
        <f>'Custo Mar Grãos'!N9</f>
        <v>3.4860567635841299E-3</v>
      </c>
      <c r="L46" s="223" t="s">
        <v>133</v>
      </c>
    </row>
    <row r="47" spans="2:12" ht="13.5" thickTop="1" x14ac:dyDescent="0.2">
      <c r="C47" s="269">
        <v>9</v>
      </c>
      <c r="D47" s="281" t="s">
        <v>29</v>
      </c>
      <c r="E47" s="33" t="s">
        <v>22</v>
      </c>
      <c r="F47" s="226">
        <v>22.407</v>
      </c>
      <c r="G47" s="34">
        <v>7.92</v>
      </c>
      <c r="H47" s="85">
        <f>SUM(F47:G47)</f>
        <v>30.326999999999998</v>
      </c>
      <c r="I47" s="226">
        <v>8.2299999999999998E-2</v>
      </c>
      <c r="J47" s="242">
        <f>H47/$I$4</f>
        <v>16.848333333333333</v>
      </c>
      <c r="K47" s="231">
        <f>I47/$I$4</f>
        <v>4.572222222222222E-2</v>
      </c>
      <c r="L47" s="35" t="s">
        <v>158</v>
      </c>
    </row>
    <row r="48" spans="2:12" x14ac:dyDescent="0.25">
      <c r="C48" s="270"/>
      <c r="D48" s="282"/>
      <c r="E48" s="18" t="s">
        <v>23</v>
      </c>
      <c r="F48" s="22">
        <v>11.7</v>
      </c>
      <c r="G48" s="20">
        <f>G58</f>
        <v>6</v>
      </c>
      <c r="H48" s="21">
        <f>SUM(F48:G48)</f>
        <v>17.7</v>
      </c>
      <c r="I48" s="22">
        <v>4.7289999999999999E-2</v>
      </c>
      <c r="J48" s="243">
        <f>G48/$I$4</f>
        <v>3.333333333333333</v>
      </c>
      <c r="K48" s="232">
        <f>I48/$I$4</f>
        <v>2.6272222222222221E-2</v>
      </c>
      <c r="L48" s="52" t="s">
        <v>218</v>
      </c>
    </row>
    <row r="49" spans="2:12" x14ac:dyDescent="0.25">
      <c r="B49" s="266"/>
      <c r="C49" s="270"/>
      <c r="D49" s="282"/>
      <c r="E49" s="18" t="s">
        <v>24</v>
      </c>
      <c r="F49" s="23"/>
      <c r="G49" s="24"/>
      <c r="H49" s="23"/>
      <c r="I49" s="25"/>
      <c r="J49" s="243">
        <f>J48</f>
        <v>3.333333333333333</v>
      </c>
      <c r="K49" s="232">
        <f>K59</f>
        <v>1.9570199999999996E-2</v>
      </c>
      <c r="L49" s="26" t="s">
        <v>221</v>
      </c>
    </row>
    <row r="50" spans="2:12" x14ac:dyDescent="0.25">
      <c r="C50" s="270"/>
      <c r="D50" s="282"/>
      <c r="E50" s="18" t="s">
        <v>25</v>
      </c>
      <c r="F50" s="23"/>
      <c r="G50" s="24"/>
      <c r="H50" s="23"/>
      <c r="I50" s="27"/>
      <c r="J50" s="243">
        <f>D99</f>
        <v>4.5</v>
      </c>
      <c r="K50" s="232">
        <f>D98</f>
        <v>2.3005000000000001E-2</v>
      </c>
      <c r="L50" s="18" t="s">
        <v>163</v>
      </c>
    </row>
    <row r="51" spans="2:12" ht="13.5" thickBot="1" x14ac:dyDescent="0.3">
      <c r="C51" s="271"/>
      <c r="D51" s="283"/>
      <c r="E51" s="28" t="s">
        <v>26</v>
      </c>
      <c r="F51" s="28"/>
      <c r="G51" s="29"/>
      <c r="H51" s="30"/>
      <c r="I51" s="31"/>
      <c r="J51" s="244">
        <f>Maritimo!B18</f>
        <v>10.571666666666665</v>
      </c>
      <c r="K51" s="236">
        <f>'Custo Mar Grãos'!N9</f>
        <v>3.4860567635841299E-3</v>
      </c>
      <c r="L51" s="223" t="s">
        <v>133</v>
      </c>
    </row>
    <row r="52" spans="2:12" ht="13.5" thickTop="1" x14ac:dyDescent="0.2">
      <c r="C52" s="269">
        <v>10</v>
      </c>
      <c r="D52" s="273" t="s">
        <v>30</v>
      </c>
      <c r="E52" s="14" t="s">
        <v>22</v>
      </c>
      <c r="F52" s="229">
        <v>32.213999999999999</v>
      </c>
      <c r="G52" s="15">
        <f>G37</f>
        <v>3.96</v>
      </c>
      <c r="H52" s="16">
        <f>SUM(F52:G52)</f>
        <v>36.173999999999999</v>
      </c>
      <c r="I52" s="229">
        <v>5.4600000000000003E-2</v>
      </c>
      <c r="J52" s="247">
        <f>H52/$I$4</f>
        <v>20.096666666666668</v>
      </c>
      <c r="K52" s="237">
        <f>I52/$I$4</f>
        <v>3.0333333333333334E-2</v>
      </c>
      <c r="L52" s="17" t="s">
        <v>159</v>
      </c>
    </row>
    <row r="53" spans="2:12" x14ac:dyDescent="0.25">
      <c r="C53" s="270"/>
      <c r="D53" s="273"/>
      <c r="E53" s="18" t="s">
        <v>23</v>
      </c>
      <c r="F53" s="227">
        <f>F38</f>
        <v>4.3663679999999996</v>
      </c>
      <c r="G53" s="20">
        <f>G38</f>
        <v>6</v>
      </c>
      <c r="H53" s="21">
        <f>SUM(F53:G53)</f>
        <v>10.366368</v>
      </c>
      <c r="I53" s="228">
        <f>I38</f>
        <v>3.0247199999999998E-2</v>
      </c>
      <c r="J53" s="243">
        <f>H53/$I$4</f>
        <v>5.7590933333333334</v>
      </c>
      <c r="K53" s="232">
        <f>I53/$I$4</f>
        <v>1.6803999999999999E-2</v>
      </c>
      <c r="L53" s="36" t="s">
        <v>219</v>
      </c>
    </row>
    <row r="54" spans="2:12" x14ac:dyDescent="0.25">
      <c r="B54" s="266"/>
      <c r="C54" s="270"/>
      <c r="D54" s="273"/>
      <c r="E54" s="18" t="s">
        <v>24</v>
      </c>
      <c r="F54" s="23"/>
      <c r="G54" s="24"/>
      <c r="H54" s="23"/>
      <c r="I54" s="25"/>
      <c r="J54" s="243">
        <f>J53</f>
        <v>5.7590933333333334</v>
      </c>
      <c r="K54" s="232">
        <f>K39</f>
        <v>1.9570199999999996E-2</v>
      </c>
      <c r="L54" s="26" t="s">
        <v>221</v>
      </c>
    </row>
    <row r="55" spans="2:12" x14ac:dyDescent="0.25">
      <c r="C55" s="270"/>
      <c r="D55" s="273"/>
      <c r="E55" s="18" t="s">
        <v>25</v>
      </c>
      <c r="F55" s="23"/>
      <c r="G55" s="24"/>
      <c r="H55" s="23"/>
      <c r="I55" s="27"/>
      <c r="J55" s="243">
        <f>E99</f>
        <v>3.65</v>
      </c>
      <c r="K55" s="232">
        <f>E98</f>
        <v>2.8740000000000002E-2</v>
      </c>
      <c r="L55" s="26" t="s">
        <v>164</v>
      </c>
    </row>
    <row r="56" spans="2:12" ht="13.5" thickBot="1" x14ac:dyDescent="0.3">
      <c r="C56" s="271"/>
      <c r="D56" s="274"/>
      <c r="E56" s="28" t="s">
        <v>26</v>
      </c>
      <c r="F56" s="28"/>
      <c r="G56" s="29"/>
      <c r="H56" s="30"/>
      <c r="I56" s="31"/>
      <c r="J56" s="246">
        <f>J41</f>
        <v>5.296666666666666</v>
      </c>
      <c r="K56" s="236">
        <f>'Custo Mar Grãos'!N9</f>
        <v>3.4860567635841299E-3</v>
      </c>
      <c r="L56" s="223" t="s">
        <v>131</v>
      </c>
    </row>
    <row r="57" spans="2:12" ht="13.5" thickTop="1" x14ac:dyDescent="0.2">
      <c r="C57" s="269">
        <v>11</v>
      </c>
      <c r="D57" s="273" t="s">
        <v>62</v>
      </c>
      <c r="E57" s="14" t="s">
        <v>22</v>
      </c>
      <c r="F57" s="226">
        <v>35.787999999999997</v>
      </c>
      <c r="G57" s="34">
        <v>7.92</v>
      </c>
      <c r="H57" s="85">
        <f>SUM(F57:G57)</f>
        <v>43.707999999999998</v>
      </c>
      <c r="I57" s="226">
        <v>3.6299999999999999E-2</v>
      </c>
      <c r="J57" s="242">
        <f>H57/$I$4</f>
        <v>24.28222222222222</v>
      </c>
      <c r="K57" s="231">
        <f>I57/$I$4</f>
        <v>2.0166666666666666E-2</v>
      </c>
      <c r="L57" s="17" t="s">
        <v>157</v>
      </c>
    </row>
    <row r="58" spans="2:12" ht="25.5" x14ac:dyDescent="0.25">
      <c r="C58" s="270"/>
      <c r="D58" s="273"/>
      <c r="E58" s="18" t="s">
        <v>23</v>
      </c>
      <c r="F58" s="19">
        <f>F43</f>
        <v>10.78106</v>
      </c>
      <c r="G58" s="20">
        <f>G8</f>
        <v>6</v>
      </c>
      <c r="H58" s="21">
        <f>SUM(F58:G58)</f>
        <v>16.78106</v>
      </c>
      <c r="I58" s="22">
        <f>I43</f>
        <v>4.0938000000000002E-2</v>
      </c>
      <c r="J58" s="243">
        <f>H58/$I$4</f>
        <v>9.3228111111111112</v>
      </c>
      <c r="K58" s="232">
        <f>I58/$I$4</f>
        <v>2.2743333333333334E-2</v>
      </c>
      <c r="L58" s="52" t="s">
        <v>217</v>
      </c>
    </row>
    <row r="59" spans="2:12" x14ac:dyDescent="0.25">
      <c r="B59" s="266"/>
      <c r="C59" s="270"/>
      <c r="D59" s="273"/>
      <c r="E59" s="18" t="s">
        <v>24</v>
      </c>
      <c r="F59" s="19"/>
      <c r="G59" s="24"/>
      <c r="H59" s="23"/>
      <c r="I59" s="27"/>
      <c r="J59" s="243">
        <f>J58</f>
        <v>9.3228111111111112</v>
      </c>
      <c r="K59" s="232">
        <f>K9</f>
        <v>1.9570199999999996E-2</v>
      </c>
      <c r="L59" s="26" t="s">
        <v>221</v>
      </c>
    </row>
    <row r="60" spans="2:12" x14ac:dyDescent="0.25">
      <c r="C60" s="270"/>
      <c r="D60" s="273"/>
      <c r="E60" s="18" t="s">
        <v>25</v>
      </c>
      <c r="F60" s="23"/>
      <c r="G60" s="24"/>
      <c r="H60" s="23"/>
      <c r="I60" s="27"/>
      <c r="J60" s="243">
        <f>C99</f>
        <v>4.5</v>
      </c>
      <c r="K60" s="232">
        <f>C98</f>
        <v>1.5980000000000001E-2</v>
      </c>
      <c r="L60" s="18" t="s">
        <v>165</v>
      </c>
    </row>
    <row r="61" spans="2:12" ht="13.5" thickBot="1" x14ac:dyDescent="0.3">
      <c r="C61" s="270"/>
      <c r="D61" s="284"/>
      <c r="E61" s="18" t="s">
        <v>26</v>
      </c>
      <c r="F61" s="18"/>
      <c r="G61" s="67"/>
      <c r="H61" s="21"/>
      <c r="I61" s="68"/>
      <c r="J61" s="245">
        <f>Maritimo!B18</f>
        <v>10.571666666666665</v>
      </c>
      <c r="K61" s="267">
        <f>'Custo Mar Cont-Iron'!I24</f>
        <v>1.6741790083708949E-3</v>
      </c>
      <c r="L61" s="224" t="s">
        <v>151</v>
      </c>
    </row>
    <row r="62" spans="2:12" ht="13.5" thickTop="1" x14ac:dyDescent="0.2">
      <c r="C62" s="269">
        <v>12</v>
      </c>
      <c r="D62" s="281" t="s">
        <v>31</v>
      </c>
      <c r="E62" s="33" t="s">
        <v>22</v>
      </c>
      <c r="F62" s="230">
        <v>34.671999999999997</v>
      </c>
      <c r="G62" s="34">
        <v>7.92</v>
      </c>
      <c r="H62" s="85">
        <f>SUM(F62:G62)</f>
        <v>42.591999999999999</v>
      </c>
      <c r="I62" s="230">
        <v>9.0200000000000002E-2</v>
      </c>
      <c r="J62" s="242">
        <f>H62/$I$4</f>
        <v>23.662222222222223</v>
      </c>
      <c r="K62" s="231">
        <f>I62/$I$4</f>
        <v>5.0111111111111113E-2</v>
      </c>
      <c r="L62" s="35" t="s">
        <v>160</v>
      </c>
    </row>
    <row r="63" spans="2:12" x14ac:dyDescent="0.25">
      <c r="C63" s="270"/>
      <c r="D63" s="282"/>
      <c r="E63" s="18" t="s">
        <v>23</v>
      </c>
      <c r="F63" s="23"/>
      <c r="G63" s="20">
        <f>+G58</f>
        <v>6</v>
      </c>
      <c r="H63" s="23"/>
      <c r="I63" s="27">
        <v>6.0999999999999999E-2</v>
      </c>
      <c r="J63" s="243">
        <f>(F63+G63)/$I$4</f>
        <v>3.333333333333333</v>
      </c>
      <c r="K63" s="232">
        <f>I63/$I$4</f>
        <v>3.3888888888888885E-2</v>
      </c>
      <c r="L63" s="18" t="s">
        <v>220</v>
      </c>
    </row>
    <row r="64" spans="2:12" x14ac:dyDescent="0.25">
      <c r="B64" s="266"/>
      <c r="C64" s="270"/>
      <c r="D64" s="282"/>
      <c r="E64" s="18" t="s">
        <v>24</v>
      </c>
      <c r="F64" s="23"/>
      <c r="G64" s="37"/>
      <c r="H64" s="23"/>
      <c r="I64" s="25"/>
      <c r="J64" s="243">
        <f>J63</f>
        <v>3.333333333333333</v>
      </c>
      <c r="K64" s="232">
        <f>K63</f>
        <v>3.3888888888888885E-2</v>
      </c>
      <c r="L64" s="26" t="s">
        <v>221</v>
      </c>
    </row>
    <row r="65" spans="3:12" x14ac:dyDescent="0.25">
      <c r="C65" s="270"/>
      <c r="D65" s="282"/>
      <c r="E65" s="18" t="s">
        <v>25</v>
      </c>
      <c r="F65" s="23"/>
      <c r="G65" s="37"/>
      <c r="H65" s="23"/>
      <c r="I65" s="27"/>
      <c r="J65" s="243">
        <f>D99</f>
        <v>4.5</v>
      </c>
      <c r="K65" s="232">
        <f>D98</f>
        <v>2.3005000000000001E-2</v>
      </c>
      <c r="L65" s="18" t="s">
        <v>163</v>
      </c>
    </row>
    <row r="66" spans="3:12" ht="13.5" thickBot="1" x14ac:dyDescent="0.3">
      <c r="C66" s="271"/>
      <c r="D66" s="283"/>
      <c r="E66" s="28" t="s">
        <v>26</v>
      </c>
      <c r="F66" s="28"/>
      <c r="G66" s="28"/>
      <c r="H66" s="30"/>
      <c r="I66" s="31"/>
      <c r="J66" s="248">
        <f>Maritimo!D18</f>
        <v>49.935999347764053</v>
      </c>
      <c r="K66" s="238">
        <f>Maritimo!D19</f>
        <v>5.4059687014998111E-3</v>
      </c>
      <c r="L66" s="225" t="s">
        <v>212</v>
      </c>
    </row>
    <row r="67" spans="3:12" ht="15.75" customHeight="1" thickTop="1" x14ac:dyDescent="0.25">
      <c r="C67" s="269">
        <v>13</v>
      </c>
      <c r="D67" s="281" t="s">
        <v>222</v>
      </c>
      <c r="E67" s="33" t="s">
        <v>22</v>
      </c>
      <c r="F67" s="278" t="s">
        <v>224</v>
      </c>
      <c r="G67" s="278"/>
      <c r="H67" s="278"/>
      <c r="I67" s="278"/>
      <c r="J67" s="278"/>
      <c r="K67" s="278"/>
      <c r="L67" s="278"/>
    </row>
    <row r="68" spans="3:12" x14ac:dyDescent="0.25">
      <c r="C68" s="270"/>
      <c r="D68" s="282"/>
      <c r="E68" s="18" t="s">
        <v>23</v>
      </c>
      <c r="F68" s="279"/>
      <c r="G68" s="279"/>
      <c r="H68" s="279"/>
      <c r="I68" s="279"/>
      <c r="J68" s="279"/>
      <c r="K68" s="279"/>
      <c r="L68" s="279"/>
    </row>
    <row r="69" spans="3:12" x14ac:dyDescent="0.25">
      <c r="C69" s="270"/>
      <c r="D69" s="282"/>
      <c r="E69" s="18" t="s">
        <v>24</v>
      </c>
      <c r="F69" s="279"/>
      <c r="G69" s="279"/>
      <c r="H69" s="279"/>
      <c r="I69" s="279"/>
      <c r="J69" s="279"/>
      <c r="K69" s="279"/>
      <c r="L69" s="279"/>
    </row>
    <row r="70" spans="3:12" x14ac:dyDescent="0.25">
      <c r="C70" s="270"/>
      <c r="D70" s="282"/>
      <c r="E70" s="18" t="s">
        <v>25</v>
      </c>
      <c r="F70" s="279"/>
      <c r="G70" s="279"/>
      <c r="H70" s="279"/>
      <c r="I70" s="279"/>
      <c r="J70" s="279"/>
      <c r="K70" s="279"/>
      <c r="L70" s="279"/>
    </row>
    <row r="71" spans="3:12" ht="13.5" thickBot="1" x14ac:dyDescent="0.3">
      <c r="C71" s="271"/>
      <c r="D71" s="283"/>
      <c r="E71" s="28" t="s">
        <v>26</v>
      </c>
      <c r="F71" s="279"/>
      <c r="G71" s="279"/>
      <c r="H71" s="279"/>
      <c r="I71" s="279"/>
      <c r="J71" s="279"/>
      <c r="K71" s="279"/>
      <c r="L71" s="279"/>
    </row>
    <row r="72" spans="3:12" ht="13.5" thickTop="1" x14ac:dyDescent="0.25">
      <c r="C72" s="269">
        <v>13</v>
      </c>
      <c r="D72" s="281" t="s">
        <v>223</v>
      </c>
      <c r="E72" s="33" t="s">
        <v>22</v>
      </c>
      <c r="F72" s="279"/>
      <c r="G72" s="279"/>
      <c r="H72" s="279"/>
      <c r="I72" s="279"/>
      <c r="J72" s="279"/>
      <c r="K72" s="279"/>
      <c r="L72" s="279"/>
    </row>
    <row r="73" spans="3:12" x14ac:dyDescent="0.25">
      <c r="C73" s="270"/>
      <c r="D73" s="282"/>
      <c r="E73" s="18" t="s">
        <v>23</v>
      </c>
      <c r="F73" s="279"/>
      <c r="G73" s="279"/>
      <c r="H73" s="279"/>
      <c r="I73" s="279"/>
      <c r="J73" s="279"/>
      <c r="K73" s="279"/>
      <c r="L73" s="279"/>
    </row>
    <row r="74" spans="3:12" x14ac:dyDescent="0.25">
      <c r="C74" s="270"/>
      <c r="D74" s="282"/>
      <c r="E74" s="18" t="s">
        <v>24</v>
      </c>
      <c r="F74" s="279"/>
      <c r="G74" s="279"/>
      <c r="H74" s="279"/>
      <c r="I74" s="279"/>
      <c r="J74" s="279"/>
      <c r="K74" s="279"/>
      <c r="L74" s="279"/>
    </row>
    <row r="75" spans="3:12" x14ac:dyDescent="0.25">
      <c r="C75" s="270"/>
      <c r="D75" s="282"/>
      <c r="E75" s="18" t="s">
        <v>25</v>
      </c>
      <c r="F75" s="279"/>
      <c r="G75" s="279"/>
      <c r="H75" s="279"/>
      <c r="I75" s="279"/>
      <c r="J75" s="279"/>
      <c r="K75" s="279"/>
      <c r="L75" s="279"/>
    </row>
    <row r="76" spans="3:12" ht="18.75" customHeight="1" thickBot="1" x14ac:dyDescent="0.3">
      <c r="C76" s="271"/>
      <c r="D76" s="283"/>
      <c r="E76" s="28" t="s">
        <v>26</v>
      </c>
      <c r="F76" s="280"/>
      <c r="G76" s="280"/>
      <c r="H76" s="280"/>
      <c r="I76" s="280"/>
      <c r="J76" s="280"/>
      <c r="K76" s="280"/>
      <c r="L76" s="280"/>
    </row>
    <row r="77" spans="3:12" ht="13.5" thickTop="1" x14ac:dyDescent="0.25">
      <c r="H77" s="8"/>
      <c r="I77" s="8"/>
      <c r="J77" s="8"/>
      <c r="K77" s="8"/>
      <c r="L77" s="8"/>
    </row>
    <row r="78" spans="3:12" ht="18" x14ac:dyDescent="0.25">
      <c r="L78" s="38"/>
    </row>
    <row r="79" spans="3:12" ht="18" x14ac:dyDescent="0.25">
      <c r="L79" s="38"/>
    </row>
    <row r="80" spans="3:12" ht="18" x14ac:dyDescent="0.25">
      <c r="L80" s="38"/>
    </row>
    <row r="81" spans="3:12" ht="18" x14ac:dyDescent="0.25">
      <c r="L81" s="38"/>
    </row>
    <row r="82" spans="3:12" ht="18" x14ac:dyDescent="0.25">
      <c r="L82" s="38"/>
    </row>
    <row r="83" spans="3:12" ht="18" x14ac:dyDescent="0.25">
      <c r="L83" s="38"/>
    </row>
    <row r="84" spans="3:12" ht="18" x14ac:dyDescent="0.25">
      <c r="L84" s="38"/>
    </row>
    <row r="85" spans="3:12" ht="18" x14ac:dyDescent="0.25">
      <c r="L85" s="38"/>
    </row>
    <row r="86" spans="3:12" ht="18" x14ac:dyDescent="0.25">
      <c r="C86" s="40" t="s">
        <v>32</v>
      </c>
      <c r="D86" s="41"/>
      <c r="E86" s="41"/>
      <c r="F86" s="42"/>
      <c r="G86" s="41"/>
      <c r="L86" s="38"/>
    </row>
    <row r="87" spans="3:12" ht="18" x14ac:dyDescent="0.25">
      <c r="C87" s="43" t="s">
        <v>33</v>
      </c>
      <c r="D87" s="41"/>
      <c r="E87" s="41"/>
      <c r="F87" s="41"/>
      <c r="G87" s="41"/>
      <c r="L87" s="38"/>
    </row>
    <row r="88" spans="3:12" ht="18" x14ac:dyDescent="0.25">
      <c r="C88" s="40"/>
      <c r="D88" s="41"/>
      <c r="E88" s="41"/>
      <c r="F88" s="41"/>
      <c r="G88" s="41"/>
      <c r="L88" s="38"/>
    </row>
    <row r="89" spans="3:12" ht="25.5" x14ac:dyDescent="0.25">
      <c r="C89" s="44"/>
      <c r="D89" s="45" t="s">
        <v>34</v>
      </c>
      <c r="E89" s="45" t="s">
        <v>35</v>
      </c>
      <c r="F89" s="45" t="s">
        <v>36</v>
      </c>
      <c r="G89" s="41"/>
      <c r="L89" s="38"/>
    </row>
    <row r="90" spans="3:12" ht="18" x14ac:dyDescent="0.25">
      <c r="C90" s="40" t="s">
        <v>37</v>
      </c>
      <c r="D90" s="46">
        <v>712507</v>
      </c>
      <c r="E90" s="46">
        <v>60172</v>
      </c>
      <c r="F90" s="47">
        <v>11.841171973675463</v>
      </c>
      <c r="G90" s="41"/>
      <c r="L90" s="38"/>
    </row>
    <row r="91" spans="3:12" ht="18" x14ac:dyDescent="0.25">
      <c r="C91" s="40" t="s">
        <v>38</v>
      </c>
      <c r="D91" s="46">
        <v>163094</v>
      </c>
      <c r="E91" s="46">
        <v>78166</v>
      </c>
      <c r="F91" s="47">
        <v>2.0865082004963793</v>
      </c>
      <c r="G91" s="41"/>
      <c r="L91" s="38"/>
    </row>
    <row r="92" spans="3:12" ht="18" x14ac:dyDescent="0.25">
      <c r="C92" s="48" t="s">
        <v>39</v>
      </c>
      <c r="D92" s="49">
        <v>137851</v>
      </c>
      <c r="E92" s="49">
        <v>42712</v>
      </c>
      <c r="F92" s="50">
        <v>3.2274536430043077</v>
      </c>
      <c r="G92" s="41"/>
      <c r="L92" s="38"/>
    </row>
    <row r="93" spans="3:12" ht="18" x14ac:dyDescent="0.25">
      <c r="C93" s="40"/>
      <c r="D93" s="51">
        <v>1013452</v>
      </c>
      <c r="E93" s="51">
        <v>181050</v>
      </c>
      <c r="F93" s="47">
        <v>5.5976360121513391</v>
      </c>
      <c r="G93" s="41"/>
      <c r="L93" s="38"/>
    </row>
    <row r="94" spans="3:12" ht="18" x14ac:dyDescent="0.25">
      <c r="C94" s="40"/>
      <c r="D94" s="41"/>
      <c r="E94" s="41"/>
      <c r="F94" s="41"/>
      <c r="G94" s="41"/>
      <c r="L94" s="38"/>
    </row>
    <row r="95" spans="3:12" ht="18" x14ac:dyDescent="0.25">
      <c r="L95" s="38"/>
    </row>
    <row r="96" spans="3:12" ht="18" x14ac:dyDescent="0.25">
      <c r="C96" s="240" t="s">
        <v>208</v>
      </c>
      <c r="D96" s="9"/>
      <c r="E96" s="9"/>
      <c r="L96" s="38"/>
    </row>
    <row r="97" spans="3:12" ht="30" x14ac:dyDescent="0.25">
      <c r="C97" s="239" t="s">
        <v>4</v>
      </c>
      <c r="D97" s="239" t="s">
        <v>207</v>
      </c>
      <c r="E97" s="239" t="s">
        <v>9</v>
      </c>
      <c r="L97" s="38"/>
    </row>
    <row r="98" spans="3:12" ht="14.25" x14ac:dyDescent="0.2">
      <c r="C98" s="2">
        <v>1.5980000000000001E-2</v>
      </c>
      <c r="D98" s="265">
        <v>2.3005000000000001E-2</v>
      </c>
      <c r="E98" s="2">
        <v>2.8740000000000002E-2</v>
      </c>
    </row>
    <row r="99" spans="3:12" ht="14.25" x14ac:dyDescent="0.2">
      <c r="C99" s="3">
        <v>4.5</v>
      </c>
      <c r="D99" s="3">
        <v>4.5</v>
      </c>
      <c r="E99" s="3">
        <v>3.65</v>
      </c>
    </row>
  </sheetData>
  <mergeCells count="29">
    <mergeCell ref="F67:L76"/>
    <mergeCell ref="D67:D71"/>
    <mergeCell ref="C72:C76"/>
    <mergeCell ref="D72:D76"/>
    <mergeCell ref="C42:C46"/>
    <mergeCell ref="D42:D46"/>
    <mergeCell ref="C62:C66"/>
    <mergeCell ref="D62:D66"/>
    <mergeCell ref="C52:C56"/>
    <mergeCell ref="D52:D56"/>
    <mergeCell ref="C57:C61"/>
    <mergeCell ref="D57:D61"/>
    <mergeCell ref="C47:C51"/>
    <mergeCell ref="D47:D51"/>
    <mergeCell ref="C67:C71"/>
    <mergeCell ref="C7:C11"/>
    <mergeCell ref="D7:D11"/>
    <mergeCell ref="D12:D16"/>
    <mergeCell ref="D17:D21"/>
    <mergeCell ref="C37:C41"/>
    <mergeCell ref="D37:D41"/>
    <mergeCell ref="C12:C16"/>
    <mergeCell ref="C17:C21"/>
    <mergeCell ref="D27:D31"/>
    <mergeCell ref="D22:D26"/>
    <mergeCell ref="C22:C26"/>
    <mergeCell ref="C27:C31"/>
    <mergeCell ref="C32:C36"/>
    <mergeCell ref="D32:D36"/>
  </mergeCells>
  <hyperlinks>
    <hyperlink ref="C87" r:id="rId1"/>
  </hyperlinks>
  <pageMargins left="0.51181102362204722" right="0.51181102362204722" top="0.78740157480314965" bottom="0.78740157480314965" header="0.31496062992125984" footer="0.31496062992125984"/>
  <pageSetup paperSize="9" scale="36" orientation="landscape" r:id="rId2"/>
  <ignoredErrors>
    <ignoredError sqref="J54 J49 J59 H13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U174"/>
  <sheetViews>
    <sheetView workbookViewId="0"/>
  </sheetViews>
  <sheetFormatPr defaultColWidth="11.42578125" defaultRowHeight="15" x14ac:dyDescent="0.25"/>
  <cols>
    <col min="1" max="1" width="21.5703125" customWidth="1"/>
    <col min="2" max="10" width="12.7109375" customWidth="1"/>
    <col min="11" max="14" width="6.5703125" bestFit="1" customWidth="1"/>
    <col min="15" max="16" width="6.85546875" bestFit="1" customWidth="1"/>
    <col min="17" max="17" width="6.5703125" bestFit="1" customWidth="1"/>
    <col min="18" max="18" width="5.5703125" bestFit="1" customWidth="1"/>
    <col min="20" max="20" width="59.140625" bestFit="1" customWidth="1"/>
  </cols>
  <sheetData>
    <row r="1" spans="1:21" x14ac:dyDescent="0.25">
      <c r="A1" t="s">
        <v>134</v>
      </c>
    </row>
    <row r="2" spans="1:21" x14ac:dyDescent="0.25">
      <c r="A2" s="151" t="s">
        <v>135</v>
      </c>
      <c r="B2" s="152"/>
      <c r="C2" s="152"/>
      <c r="D2" s="153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</row>
    <row r="3" spans="1:21" x14ac:dyDescent="0.25">
      <c r="A3" s="155"/>
      <c r="B3" s="156"/>
      <c r="C3" s="156"/>
      <c r="D3" s="1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</row>
    <row r="4" spans="1:21" x14ac:dyDescent="0.25">
      <c r="A4" s="158" t="s">
        <v>136</v>
      </c>
      <c r="B4" s="158"/>
      <c r="C4" s="159"/>
      <c r="D4" s="153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</row>
    <row r="6" spans="1:21" ht="15.75" thickBot="1" x14ac:dyDescent="0.3">
      <c r="P6" s="157"/>
    </row>
    <row r="7" spans="1:21" ht="15.75" thickBot="1" x14ac:dyDescent="0.3">
      <c r="A7" s="160" t="s">
        <v>137</v>
      </c>
      <c r="B7" s="160" t="s">
        <v>138</v>
      </c>
      <c r="C7" s="161">
        <v>1992</v>
      </c>
      <c r="D7" s="161">
        <v>1993</v>
      </c>
      <c r="E7" s="161">
        <v>1994</v>
      </c>
      <c r="F7" s="161">
        <v>1995</v>
      </c>
      <c r="G7" s="161">
        <v>1996</v>
      </c>
      <c r="H7" s="161">
        <v>1997</v>
      </c>
      <c r="I7" s="161">
        <v>1998</v>
      </c>
      <c r="J7" s="161">
        <v>1999</v>
      </c>
    </row>
    <row r="8" spans="1:21" x14ac:dyDescent="0.25">
      <c r="A8" s="285" t="s">
        <v>139</v>
      </c>
      <c r="B8" s="162" t="s">
        <v>140</v>
      </c>
      <c r="C8" s="163">
        <v>10.07</v>
      </c>
      <c r="D8" s="164">
        <v>9.39</v>
      </c>
      <c r="E8" s="164">
        <v>10.54</v>
      </c>
      <c r="F8" s="164">
        <v>10.49</v>
      </c>
      <c r="G8" s="164">
        <v>9.91</v>
      </c>
      <c r="H8" s="165">
        <v>11.36</v>
      </c>
      <c r="I8" s="165">
        <v>12.1</v>
      </c>
      <c r="J8" s="165">
        <v>10.74</v>
      </c>
    </row>
    <row r="9" spans="1:21" ht="15.75" thickBot="1" x14ac:dyDescent="0.3">
      <c r="A9" s="286"/>
      <c r="B9" s="166" t="s">
        <v>141</v>
      </c>
      <c r="C9" s="167">
        <v>3.1399999999999997E-2</v>
      </c>
      <c r="D9" s="167">
        <v>2.5100000000000001E-2</v>
      </c>
      <c r="E9" s="167">
        <v>2.58E-2</v>
      </c>
      <c r="F9" s="167">
        <v>2.6200000000000001E-2</v>
      </c>
      <c r="G9" s="167">
        <v>2.3900000000000001E-2</v>
      </c>
      <c r="H9" s="168">
        <v>2.8500000000000001E-2</v>
      </c>
      <c r="I9" s="168">
        <v>3.3399999999999999E-2</v>
      </c>
      <c r="J9" s="168">
        <v>2.9700000000000001E-2</v>
      </c>
    </row>
    <row r="10" spans="1:21" x14ac:dyDescent="0.25">
      <c r="A10" s="285" t="s">
        <v>142</v>
      </c>
      <c r="B10" s="162" t="s">
        <v>140</v>
      </c>
      <c r="C10" s="163"/>
      <c r="D10" s="164">
        <v>9.2200000000000006</v>
      </c>
      <c r="E10" s="164">
        <v>9.06</v>
      </c>
      <c r="F10" s="164">
        <v>8.51</v>
      </c>
      <c r="G10" s="164">
        <v>8.32</v>
      </c>
      <c r="H10" s="165">
        <v>8.91</v>
      </c>
      <c r="I10" s="165">
        <v>9.6999999999999993</v>
      </c>
      <c r="J10" s="165">
        <v>9.01</v>
      </c>
    </row>
    <row r="11" spans="1:21" ht="15.75" thickBot="1" x14ac:dyDescent="0.3">
      <c r="A11" s="286"/>
      <c r="B11" s="166" t="s">
        <v>141</v>
      </c>
      <c r="C11" s="167"/>
      <c r="D11" s="167">
        <v>2.7699999999999999E-2</v>
      </c>
      <c r="E11" s="167">
        <v>2.6499999999999999E-2</v>
      </c>
      <c r="F11" s="167">
        <v>2.58E-2</v>
      </c>
      <c r="G11" s="167">
        <v>2.4400000000000002E-2</v>
      </c>
      <c r="H11" s="168">
        <v>2.2800000000000001E-2</v>
      </c>
      <c r="I11" s="168">
        <v>2.23E-2</v>
      </c>
      <c r="J11" s="168">
        <v>2.0299999999999999E-2</v>
      </c>
    </row>
    <row r="12" spans="1:21" x14ac:dyDescent="0.25">
      <c r="A12" s="285" t="s">
        <v>143</v>
      </c>
      <c r="B12" s="162" t="s">
        <v>140</v>
      </c>
      <c r="C12" s="163"/>
      <c r="D12" s="164">
        <v>11.35</v>
      </c>
      <c r="E12" s="164">
        <v>10.84</v>
      </c>
      <c r="F12" s="164">
        <v>9.11</v>
      </c>
      <c r="G12" s="164">
        <v>8.0399999999999991</v>
      </c>
      <c r="H12" s="165">
        <v>9.7100000000000009</v>
      </c>
      <c r="I12" s="165">
        <v>10.199999999999999</v>
      </c>
      <c r="J12" s="165">
        <v>10.07</v>
      </c>
    </row>
    <row r="13" spans="1:21" ht="15.75" thickBot="1" x14ac:dyDescent="0.3">
      <c r="A13" s="286"/>
      <c r="B13" s="166" t="s">
        <v>141</v>
      </c>
      <c r="C13" s="167"/>
      <c r="D13" s="167">
        <v>2.7300000000000001E-2</v>
      </c>
      <c r="E13" s="167">
        <v>2.6100000000000002E-2</v>
      </c>
      <c r="F13" s="167">
        <v>2.3900000000000001E-2</v>
      </c>
      <c r="G13" s="167">
        <v>2.2200000000000001E-2</v>
      </c>
      <c r="H13" s="168">
        <v>2.6700000000000002E-2</v>
      </c>
      <c r="I13" s="168">
        <v>2.7199999999999998E-2</v>
      </c>
      <c r="J13" s="168">
        <v>2.5700000000000001E-2</v>
      </c>
    </row>
    <row r="14" spans="1:21" x14ac:dyDescent="0.25">
      <c r="A14" s="285" t="s">
        <v>144</v>
      </c>
      <c r="B14" s="162" t="s">
        <v>140</v>
      </c>
      <c r="C14" s="163"/>
      <c r="D14" s="164">
        <v>21.51</v>
      </c>
      <c r="E14" s="164">
        <v>18.07</v>
      </c>
      <c r="F14" s="164">
        <v>15.6</v>
      </c>
      <c r="G14" s="164">
        <v>15.13</v>
      </c>
      <c r="H14" s="165">
        <v>15.6</v>
      </c>
      <c r="I14" s="165">
        <v>16.03</v>
      </c>
      <c r="J14" s="165">
        <v>15.14</v>
      </c>
    </row>
    <row r="15" spans="1:21" ht="15.75" thickBot="1" x14ac:dyDescent="0.3">
      <c r="A15" s="286"/>
      <c r="B15" s="166" t="s">
        <v>141</v>
      </c>
      <c r="C15" s="167"/>
      <c r="D15" s="167">
        <v>2.18E-2</v>
      </c>
      <c r="E15" s="167">
        <v>2.1299999999999999E-2</v>
      </c>
      <c r="F15" s="167">
        <v>1.9300000000000001E-2</v>
      </c>
      <c r="G15" s="167">
        <v>1.8599999999999998E-2</v>
      </c>
      <c r="H15" s="168">
        <v>1.8700000000000001E-2</v>
      </c>
      <c r="I15" s="168">
        <v>1.9400000000000001E-2</v>
      </c>
      <c r="J15" s="168">
        <v>1.9E-2</v>
      </c>
      <c r="S15" s="1"/>
      <c r="T15" s="1"/>
      <c r="U15" s="1"/>
    </row>
    <row r="16" spans="1:21" x14ac:dyDescent="0.25">
      <c r="A16" s="285" t="s">
        <v>145</v>
      </c>
      <c r="B16" s="162" t="s">
        <v>140</v>
      </c>
      <c r="C16" s="163"/>
      <c r="D16" s="164"/>
      <c r="E16" s="164"/>
      <c r="F16" s="164"/>
      <c r="G16" s="164"/>
      <c r="H16" s="165"/>
      <c r="I16" s="165"/>
      <c r="J16" s="165"/>
      <c r="S16" s="1"/>
      <c r="T16" s="1"/>
      <c r="U16" s="1"/>
    </row>
    <row r="17" spans="1:19" ht="13.5" customHeight="1" thickBot="1" x14ac:dyDescent="0.3">
      <c r="A17" s="287"/>
      <c r="B17" s="166" t="s">
        <v>141</v>
      </c>
      <c r="C17" s="167"/>
      <c r="D17" s="167"/>
      <c r="E17" s="167"/>
      <c r="F17" s="167"/>
      <c r="G17" s="167"/>
      <c r="H17" s="168"/>
      <c r="I17" s="168"/>
      <c r="J17" s="168"/>
      <c r="S17" s="1"/>
    </row>
    <row r="18" spans="1:19" ht="13.5" customHeight="1" x14ac:dyDescent="0.25">
      <c r="A18" s="285" t="s">
        <v>146</v>
      </c>
      <c r="B18" s="162" t="s">
        <v>140</v>
      </c>
      <c r="C18" s="163"/>
      <c r="D18" s="164">
        <v>12.68</v>
      </c>
      <c r="E18" s="164">
        <v>11.58</v>
      </c>
      <c r="F18" s="164">
        <v>13.51</v>
      </c>
      <c r="G18" s="164">
        <v>12.35</v>
      </c>
      <c r="H18" s="165">
        <v>12.17</v>
      </c>
      <c r="I18" s="165">
        <v>14.07</v>
      </c>
      <c r="J18" s="165">
        <v>12.21</v>
      </c>
      <c r="N18" s="4"/>
      <c r="S18" s="1"/>
    </row>
    <row r="19" spans="1:19" ht="20.25" customHeight="1" thickBot="1" x14ac:dyDescent="0.3">
      <c r="A19" s="286"/>
      <c r="B19" s="166" t="s">
        <v>141</v>
      </c>
      <c r="C19" s="167"/>
      <c r="D19" s="167">
        <v>2.1899999999999999E-2</v>
      </c>
      <c r="E19" s="167">
        <v>2.18E-2</v>
      </c>
      <c r="F19" s="167">
        <v>2.3900000000000001E-2</v>
      </c>
      <c r="G19" s="167">
        <v>2.58E-2</v>
      </c>
      <c r="H19" s="168">
        <v>2.7799999999999998E-2</v>
      </c>
      <c r="I19" s="168">
        <v>2.9100000000000001E-2</v>
      </c>
      <c r="J19" s="168">
        <v>2.6599999999999999E-2</v>
      </c>
      <c r="S19" s="1"/>
    </row>
    <row r="20" spans="1:19" x14ac:dyDescent="0.25">
      <c r="A20" s="288" t="s">
        <v>147</v>
      </c>
      <c r="B20" s="169" t="s">
        <v>140</v>
      </c>
      <c r="C20" s="170">
        <v>10.07</v>
      </c>
      <c r="D20" s="170">
        <v>10.74</v>
      </c>
      <c r="E20" s="170">
        <v>11.8</v>
      </c>
      <c r="F20" s="170">
        <v>10.98</v>
      </c>
      <c r="G20" s="170">
        <v>10.23</v>
      </c>
      <c r="H20" s="170">
        <v>11.18</v>
      </c>
      <c r="I20" s="170">
        <v>11.74</v>
      </c>
      <c r="J20" s="170">
        <v>10.93</v>
      </c>
      <c r="S20" s="1"/>
    </row>
    <row r="21" spans="1:19" ht="15.75" thickBot="1" x14ac:dyDescent="0.3">
      <c r="A21" s="289"/>
      <c r="B21" s="171" t="s">
        <v>141</v>
      </c>
      <c r="C21" s="167">
        <v>3.1399999999999997E-2</v>
      </c>
      <c r="D21" s="167">
        <v>2.5999999999999999E-2</v>
      </c>
      <c r="E21" s="167">
        <v>2.4E-2</v>
      </c>
      <c r="F21" s="167">
        <v>2.3E-2</v>
      </c>
      <c r="G21" s="167">
        <v>2.1899999999999999E-2</v>
      </c>
      <c r="H21" s="167">
        <v>2.3300000000000001E-2</v>
      </c>
      <c r="I21" s="167">
        <v>2.4199999999999999E-2</v>
      </c>
      <c r="J21" s="167">
        <v>2.24E-2</v>
      </c>
      <c r="S21" s="1"/>
    </row>
    <row r="22" spans="1:19" ht="15.75" thickBot="1" x14ac:dyDescent="0.3">
      <c r="A22" s="172"/>
      <c r="B22" s="173"/>
      <c r="C22" s="173"/>
      <c r="D22" s="173"/>
      <c r="E22" s="173"/>
      <c r="F22" s="173"/>
      <c r="G22" s="173"/>
      <c r="H22" s="173"/>
      <c r="I22" s="173"/>
      <c r="J22" s="173"/>
      <c r="K22" s="173"/>
      <c r="L22" s="173"/>
      <c r="N22" s="11" t="s">
        <v>11</v>
      </c>
      <c r="O22" s="173"/>
      <c r="P22" s="173"/>
      <c r="Q22" s="173"/>
      <c r="R22" s="1"/>
      <c r="S22" s="1"/>
    </row>
    <row r="23" spans="1:19" ht="15.75" thickBot="1" x14ac:dyDescent="0.3">
      <c r="A23" s="160" t="s">
        <v>137</v>
      </c>
      <c r="B23" s="160" t="s">
        <v>138</v>
      </c>
      <c r="C23" s="161">
        <v>2000</v>
      </c>
      <c r="D23" s="161">
        <v>2001</v>
      </c>
      <c r="E23" s="161">
        <v>2002</v>
      </c>
      <c r="F23" s="161">
        <v>2003</v>
      </c>
      <c r="G23" s="161">
        <v>2004</v>
      </c>
      <c r="H23" s="161">
        <v>2005</v>
      </c>
      <c r="I23" s="161">
        <v>2006</v>
      </c>
      <c r="J23" s="174">
        <v>2007</v>
      </c>
      <c r="K23" s="174">
        <v>2008</v>
      </c>
      <c r="L23" s="175"/>
      <c r="N23" s="9">
        <v>0.28949999999999998</v>
      </c>
      <c r="O23" s="175"/>
      <c r="P23" s="175"/>
      <c r="Q23" s="264"/>
      <c r="R23" s="1"/>
      <c r="S23" s="1"/>
    </row>
    <row r="24" spans="1:19" x14ac:dyDescent="0.25">
      <c r="A24" s="285" t="s">
        <v>139</v>
      </c>
      <c r="B24" s="162" t="s">
        <v>140</v>
      </c>
      <c r="C24" s="165">
        <v>10.01</v>
      </c>
      <c r="D24" s="165">
        <v>9.8166082596487669</v>
      </c>
      <c r="E24" s="165">
        <v>17.425976188568566</v>
      </c>
      <c r="F24" s="165">
        <v>22.686725688718798</v>
      </c>
      <c r="G24" s="165">
        <v>24.193676135010463</v>
      </c>
      <c r="H24" s="165">
        <v>27.105559762084773</v>
      </c>
      <c r="I24" s="165">
        <v>29.043756434193533</v>
      </c>
      <c r="J24" s="176">
        <v>33.630896386688413</v>
      </c>
      <c r="K24" s="176">
        <v>47.723599999999998</v>
      </c>
      <c r="L24" s="177"/>
      <c r="M24" s="177"/>
      <c r="N24" s="262" t="s">
        <v>20</v>
      </c>
      <c r="O24" s="177"/>
      <c r="P24" s="177"/>
      <c r="Q24" s="177"/>
      <c r="R24" s="1"/>
      <c r="S24" s="1"/>
    </row>
    <row r="25" spans="1:19" ht="15.75" thickBot="1" x14ac:dyDescent="0.3">
      <c r="A25" s="286"/>
      <c r="B25" s="166" t="s">
        <v>141</v>
      </c>
      <c r="C25" s="168">
        <v>2.7E-2</v>
      </c>
      <c r="D25" s="168">
        <v>2.5882185346121293E-2</v>
      </c>
      <c r="E25" s="168">
        <v>4.1252263731267523E-2</v>
      </c>
      <c r="F25" s="168">
        <v>5.5410662251949946E-2</v>
      </c>
      <c r="G25" s="168">
        <v>5.27841889123195E-2</v>
      </c>
      <c r="H25" s="168">
        <v>6.2863234942445528E-2</v>
      </c>
      <c r="I25" s="168">
        <v>6.1420329599508987E-2</v>
      </c>
      <c r="J25" s="178">
        <v>7.9005349555743468E-2</v>
      </c>
      <c r="K25" s="178">
        <v>0.11219999999999999</v>
      </c>
      <c r="L25" s="179"/>
      <c r="M25" s="179"/>
      <c r="N25" s="179">
        <f>K25*$N$23</f>
        <v>3.2481899999999994E-2</v>
      </c>
      <c r="O25" s="179"/>
      <c r="P25" s="179"/>
      <c r="Q25" s="179"/>
      <c r="R25" s="1"/>
      <c r="S25" s="1"/>
    </row>
    <row r="26" spans="1:19" x14ac:dyDescent="0.25">
      <c r="A26" s="285" t="s">
        <v>142</v>
      </c>
      <c r="B26" s="162" t="s">
        <v>140</v>
      </c>
      <c r="C26" s="165">
        <v>9.8000000000000007</v>
      </c>
      <c r="D26" s="165">
        <v>9.6265878624490586</v>
      </c>
      <c r="E26" s="165">
        <v>12.890463139396408</v>
      </c>
      <c r="F26" s="165">
        <v>17.89711837228732</v>
      </c>
      <c r="G26" s="165">
        <v>19.446743779399043</v>
      </c>
      <c r="H26" s="165">
        <v>21.534881895240041</v>
      </c>
      <c r="I26" s="165">
        <v>24.165602989075097</v>
      </c>
      <c r="J26" s="176">
        <v>30.587097709511365</v>
      </c>
      <c r="K26" s="176">
        <v>37.681100000000001</v>
      </c>
      <c r="L26" s="177"/>
      <c r="M26" s="177"/>
      <c r="N26" s="177"/>
      <c r="O26" s="177"/>
      <c r="P26" s="177"/>
      <c r="Q26" s="177"/>
      <c r="R26" s="1"/>
      <c r="S26" s="1"/>
    </row>
    <row r="27" spans="1:19" ht="15.75" thickBot="1" x14ac:dyDescent="0.3">
      <c r="A27" s="286"/>
      <c r="B27" s="166" t="s">
        <v>141</v>
      </c>
      <c r="C27" s="168">
        <v>2.18E-2</v>
      </c>
      <c r="D27" s="168">
        <v>2.0356909046312575E-2</v>
      </c>
      <c r="E27" s="168">
        <v>2.7298917593685048E-2</v>
      </c>
      <c r="F27" s="168">
        <v>3.894339260574569E-2</v>
      </c>
      <c r="G27" s="168">
        <v>4.3766047901303479E-2</v>
      </c>
      <c r="H27" s="168">
        <v>4.6864498032380311E-2</v>
      </c>
      <c r="I27" s="168">
        <v>5.0404823994469508E-2</v>
      </c>
      <c r="J27" s="178">
        <v>6.1758105739665864E-2</v>
      </c>
      <c r="K27" s="178">
        <v>7.9200000000000007E-2</v>
      </c>
      <c r="L27" s="179"/>
      <c r="M27" s="179"/>
      <c r="N27" s="179">
        <f>K27*$N$23</f>
        <v>2.2928400000000002E-2</v>
      </c>
      <c r="O27" s="179"/>
      <c r="P27" s="179"/>
      <c r="Q27" s="179"/>
      <c r="R27" s="1"/>
      <c r="S27" s="1"/>
    </row>
    <row r="28" spans="1:19" x14ac:dyDescent="0.25">
      <c r="A28" s="285" t="s">
        <v>143</v>
      </c>
      <c r="B28" s="162" t="s">
        <v>140</v>
      </c>
      <c r="C28" s="165">
        <v>9.8000000000000007</v>
      </c>
      <c r="D28" s="165">
        <v>9.4506848244202377</v>
      </c>
      <c r="E28" s="165">
        <v>12.515572179551461</v>
      </c>
      <c r="F28" s="165">
        <v>15.848395962555873</v>
      </c>
      <c r="G28" s="165">
        <v>18.122078432089399</v>
      </c>
      <c r="H28" s="165">
        <v>20.407530821300497</v>
      </c>
      <c r="I28" s="165">
        <v>24.075505920013875</v>
      </c>
      <c r="J28" s="176">
        <v>28.12005116887541</v>
      </c>
      <c r="K28" s="176">
        <v>32.465899999999998</v>
      </c>
      <c r="L28" s="177"/>
      <c r="M28" s="177"/>
      <c r="N28" s="177"/>
      <c r="O28" s="177"/>
      <c r="P28" s="177"/>
      <c r="Q28" s="177"/>
      <c r="R28" s="1"/>
      <c r="S28" s="1"/>
    </row>
    <row r="29" spans="1:19" ht="15.75" thickBot="1" x14ac:dyDescent="0.3">
      <c r="A29" s="286"/>
      <c r="B29" s="166" t="s">
        <v>141</v>
      </c>
      <c r="C29" s="168">
        <v>2.3900000000000001E-2</v>
      </c>
      <c r="D29" s="168">
        <v>2.325866815659566E-2</v>
      </c>
      <c r="E29" s="168">
        <v>2.9481440959045303E-2</v>
      </c>
      <c r="F29" s="168">
        <v>4.1440718448162238E-2</v>
      </c>
      <c r="G29" s="168">
        <v>4.8364381886948048E-2</v>
      </c>
      <c r="H29" s="168">
        <v>5.3484033013974148E-2</v>
      </c>
      <c r="I29" s="168">
        <v>6.2105378047807483E-2</v>
      </c>
      <c r="J29" s="178">
        <v>7.477071231092787E-2</v>
      </c>
      <c r="K29" s="178">
        <v>8.6499999999999994E-2</v>
      </c>
      <c r="L29" s="179"/>
      <c r="M29" s="179"/>
      <c r="N29" s="179">
        <f>K29*$N$23</f>
        <v>2.5041749999999998E-2</v>
      </c>
      <c r="O29" s="179"/>
      <c r="P29" s="179"/>
      <c r="Q29" s="179"/>
      <c r="R29" s="1"/>
      <c r="S29" s="1"/>
    </row>
    <row r="30" spans="1:19" x14ac:dyDescent="0.25">
      <c r="A30" s="290" t="s">
        <v>144</v>
      </c>
      <c r="B30" s="180" t="s">
        <v>140</v>
      </c>
      <c r="C30" s="181">
        <v>14.7</v>
      </c>
      <c r="D30" s="181">
        <v>13.933567396247987</v>
      </c>
      <c r="E30" s="181">
        <v>20.473834160495908</v>
      </c>
      <c r="F30" s="181">
        <v>30.295550942449189</v>
      </c>
      <c r="G30" s="181">
        <v>32.402403002789441</v>
      </c>
      <c r="H30" s="181">
        <v>31.53767546363569</v>
      </c>
      <c r="I30" s="181">
        <v>31.59789900073029</v>
      </c>
      <c r="J30" s="182">
        <v>35.780799506910022</v>
      </c>
      <c r="K30" s="182">
        <v>50.966700000000003</v>
      </c>
      <c r="L30" s="177"/>
      <c r="M30" s="177"/>
      <c r="N30" s="177"/>
      <c r="O30" s="177"/>
      <c r="P30" s="177"/>
      <c r="Q30" s="177"/>
      <c r="R30" s="1"/>
      <c r="S30" s="1"/>
    </row>
    <row r="31" spans="1:19" ht="15.75" thickBot="1" x14ac:dyDescent="0.3">
      <c r="A31" s="291"/>
      <c r="B31" s="183" t="s">
        <v>141</v>
      </c>
      <c r="C31" s="184">
        <v>1.9E-2</v>
      </c>
      <c r="D31" s="184">
        <v>1.9357552605974066E-2</v>
      </c>
      <c r="E31" s="184">
        <v>2.7686446085547316E-2</v>
      </c>
      <c r="F31" s="184">
        <v>3.5507488979942006E-2</v>
      </c>
      <c r="G31" s="184">
        <v>3.660075703085465E-2</v>
      </c>
      <c r="H31" s="184">
        <v>3.7527940145868702E-2</v>
      </c>
      <c r="I31" s="184">
        <v>4.1000827491703085E-2</v>
      </c>
      <c r="J31" s="185">
        <v>4.9735059756442108E-2</v>
      </c>
      <c r="K31" s="185">
        <v>6.7599999999999993E-2</v>
      </c>
      <c r="L31" s="179"/>
      <c r="M31" s="179"/>
      <c r="N31" s="179">
        <f>K31*$N$23</f>
        <v>1.9570199999999996E-2</v>
      </c>
      <c r="O31" s="179"/>
      <c r="P31" s="263">
        <f>N31/N33-1</f>
        <v>-0.17560975609756113</v>
      </c>
      <c r="Q31" s="179"/>
      <c r="R31" s="1"/>
      <c r="S31" s="1"/>
    </row>
    <row r="32" spans="1:19" x14ac:dyDescent="0.25">
      <c r="A32" s="285" t="s">
        <v>145</v>
      </c>
      <c r="B32" s="162" t="s">
        <v>140</v>
      </c>
      <c r="C32" s="165">
        <v>15.2</v>
      </c>
      <c r="D32" s="165">
        <v>22.06248281713745</v>
      </c>
      <c r="E32" s="165">
        <v>37.414262786775211</v>
      </c>
      <c r="F32" s="165">
        <v>54.188160417949824</v>
      </c>
      <c r="G32" s="165">
        <v>57.808974632119735</v>
      </c>
      <c r="H32" s="165">
        <v>62.652661641014092</v>
      </c>
      <c r="I32" s="165">
        <v>66.951013945027924</v>
      </c>
      <c r="J32" s="186">
        <v>69.601679278203591</v>
      </c>
      <c r="K32" s="186">
        <v>69.217200000000005</v>
      </c>
      <c r="L32" s="177"/>
      <c r="M32" s="177"/>
      <c r="N32" s="177"/>
      <c r="O32" s="177"/>
      <c r="P32" s="177"/>
      <c r="Q32" s="177"/>
      <c r="R32" s="1"/>
      <c r="S32" s="1"/>
    </row>
    <row r="33" spans="1:19" ht="15.75" thickBot="1" x14ac:dyDescent="0.3">
      <c r="A33" s="287"/>
      <c r="B33" s="166" t="s">
        <v>141</v>
      </c>
      <c r="C33" s="168">
        <v>1.61E-2</v>
      </c>
      <c r="D33" s="168">
        <v>2.1383063271417237E-2</v>
      </c>
      <c r="E33" s="168">
        <v>3.4315607700130007E-2</v>
      </c>
      <c r="F33" s="168">
        <v>5.0539901220424899E-2</v>
      </c>
      <c r="G33" s="168">
        <v>5.414291491017114E-2</v>
      </c>
      <c r="H33" s="168">
        <v>5.9921870430739578E-2</v>
      </c>
      <c r="I33" s="168">
        <v>6.2650437615453414E-2</v>
      </c>
      <c r="J33" s="178">
        <v>7.1349014244331446E-2</v>
      </c>
      <c r="K33" s="178">
        <v>8.2000000000000003E-2</v>
      </c>
      <c r="L33" s="179"/>
      <c r="M33" s="179"/>
      <c r="N33" s="179">
        <f>K33*$N$23</f>
        <v>2.3739E-2</v>
      </c>
      <c r="O33" s="263"/>
      <c r="P33" s="179"/>
      <c r="Q33" s="179"/>
      <c r="R33" s="1"/>
      <c r="S33" s="1"/>
    </row>
    <row r="34" spans="1:19" x14ac:dyDescent="0.25">
      <c r="A34" s="285" t="s">
        <v>146</v>
      </c>
      <c r="B34" s="162" t="s">
        <v>140</v>
      </c>
      <c r="C34" s="165">
        <v>11.9</v>
      </c>
      <c r="D34" s="165">
        <v>14.241270055514299</v>
      </c>
      <c r="E34" s="165">
        <v>41.858972643984174</v>
      </c>
      <c r="F34" s="165">
        <v>29.481357213392887</v>
      </c>
      <c r="G34" s="165">
        <v>30.955298012881372</v>
      </c>
      <c r="H34" s="165">
        <v>26.173044265494941</v>
      </c>
      <c r="I34" s="165">
        <v>25.724825574621281</v>
      </c>
      <c r="J34" s="186">
        <v>29.711044196384822</v>
      </c>
      <c r="K34" s="186">
        <v>40.055999999999997</v>
      </c>
      <c r="L34" s="177"/>
      <c r="M34" s="177"/>
      <c r="N34" s="177"/>
      <c r="O34" s="177"/>
      <c r="P34" s="177"/>
      <c r="Q34" s="177"/>
      <c r="R34" s="1"/>
      <c r="S34" s="1"/>
    </row>
    <row r="35" spans="1:19" ht="15.75" thickBot="1" x14ac:dyDescent="0.3">
      <c r="A35" s="286"/>
      <c r="B35" s="166" t="s">
        <v>141</v>
      </c>
      <c r="C35" s="168">
        <v>2.41E-2</v>
      </c>
      <c r="D35" s="168">
        <v>2.2748021101755566E-2</v>
      </c>
      <c r="E35" s="168">
        <v>5.8740837955893778E-2</v>
      </c>
      <c r="F35" s="168">
        <v>4.6339148864091198E-2</v>
      </c>
      <c r="G35" s="168">
        <v>5.0119326263974522E-2</v>
      </c>
      <c r="H35" s="168">
        <v>4.3821909114369922E-2</v>
      </c>
      <c r="I35" s="168">
        <v>4.469470383614519E-2</v>
      </c>
      <c r="J35" s="178">
        <v>5.1506474946259782E-2</v>
      </c>
      <c r="K35" s="178">
        <v>7.0199999999999999E-2</v>
      </c>
      <c r="L35" s="179"/>
      <c r="M35" s="179"/>
      <c r="N35" s="179">
        <f>K35*$N$23</f>
        <v>2.0322899999999998E-2</v>
      </c>
      <c r="O35" s="179"/>
      <c r="P35" s="179"/>
      <c r="Q35" s="179"/>
      <c r="R35" s="1"/>
      <c r="S35" s="1"/>
    </row>
    <row r="36" spans="1:19" x14ac:dyDescent="0.25">
      <c r="A36" s="288" t="s">
        <v>147</v>
      </c>
      <c r="B36" s="169" t="s">
        <v>140</v>
      </c>
      <c r="C36" s="170">
        <v>10.96</v>
      </c>
      <c r="D36" s="170">
        <v>10.59</v>
      </c>
      <c r="E36" s="170">
        <v>16.04</v>
      </c>
      <c r="F36" s="170">
        <v>20.78</v>
      </c>
      <c r="G36" s="170">
        <v>22.68</v>
      </c>
      <c r="H36" s="170">
        <v>24.01</v>
      </c>
      <c r="I36" s="170">
        <v>27.236899999999999</v>
      </c>
      <c r="J36" s="187">
        <v>32.583117090529036</v>
      </c>
      <c r="K36" s="187">
        <v>41.630099999999999</v>
      </c>
      <c r="L36" s="179"/>
      <c r="M36" s="179"/>
      <c r="N36" s="179"/>
      <c r="O36" s="179"/>
      <c r="P36" s="179"/>
      <c r="Q36" s="179"/>
      <c r="R36" s="1"/>
      <c r="S36" s="1"/>
    </row>
    <row r="37" spans="1:19" ht="15.75" thickBot="1" x14ac:dyDescent="0.3">
      <c r="A37" s="289"/>
      <c r="B37" s="171" t="s">
        <v>141</v>
      </c>
      <c r="C37" s="167">
        <v>2.2100000000000002E-2</v>
      </c>
      <c r="D37" s="167">
        <v>2.1399999999999999E-2</v>
      </c>
      <c r="E37" s="167">
        <v>3.1199999999999999E-2</v>
      </c>
      <c r="F37" s="167">
        <v>4.0800000000000003E-2</v>
      </c>
      <c r="G37" s="167">
        <v>4.4200000000000003E-2</v>
      </c>
      <c r="H37" s="167">
        <v>4.7600000000000003E-2</v>
      </c>
      <c r="I37" s="167">
        <v>5.16E-2</v>
      </c>
      <c r="J37" s="178">
        <v>6.3102190203892738E-2</v>
      </c>
      <c r="K37" s="178">
        <v>8.1799999999999998E-2</v>
      </c>
      <c r="L37" s="179"/>
      <c r="M37" s="179"/>
      <c r="N37" s="179">
        <f>K37*$N$23</f>
        <v>2.3681099999999997E-2</v>
      </c>
      <c r="O37" s="179"/>
      <c r="P37" s="179"/>
      <c r="Q37" s="179"/>
      <c r="R37" s="1"/>
      <c r="S37" s="1"/>
    </row>
    <row r="38" spans="1:19" x14ac:dyDescent="0.25">
      <c r="A38" s="188" t="s">
        <v>148</v>
      </c>
      <c r="J38" s="1"/>
      <c r="K38" s="1"/>
      <c r="L38" s="1"/>
      <c r="M38" s="1"/>
      <c r="N38" s="1"/>
      <c r="O38" s="1"/>
      <c r="P38" s="189"/>
      <c r="Q38" s="1"/>
      <c r="R38" s="1"/>
      <c r="S38" s="1"/>
    </row>
    <row r="39" spans="1:19" x14ac:dyDescent="0.25">
      <c r="A39" s="190"/>
      <c r="B39" s="190"/>
      <c r="C39" s="19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89"/>
      <c r="Q39" s="1"/>
      <c r="R39" s="1"/>
      <c r="S39" s="1"/>
    </row>
    <row r="40" spans="1:19" x14ac:dyDescent="0.25">
      <c r="A40" s="192"/>
      <c r="B40" s="193"/>
      <c r="C40" s="194"/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N40" s="194"/>
      <c r="O40" s="195"/>
      <c r="P40" s="189"/>
      <c r="Q40" s="1"/>
      <c r="R40" s="1"/>
      <c r="S40" s="1"/>
    </row>
    <row r="41" spans="1:19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89"/>
      <c r="Q41" s="1"/>
      <c r="R41" s="1"/>
      <c r="S41" s="1"/>
    </row>
    <row r="42" spans="1:19" x14ac:dyDescent="0.25">
      <c r="A42" s="192"/>
      <c r="B42" s="193"/>
      <c r="C42" s="194"/>
      <c r="D42" s="194"/>
      <c r="E42" s="194"/>
      <c r="F42" s="194"/>
      <c r="G42" s="194"/>
      <c r="J42" s="194"/>
      <c r="K42" s="194"/>
      <c r="L42" s="194"/>
      <c r="M42" s="194"/>
      <c r="N42" s="194"/>
      <c r="O42" s="195"/>
      <c r="P42" s="189"/>
      <c r="Q42" s="1"/>
      <c r="R42" s="1"/>
      <c r="S42" s="1"/>
    </row>
    <row r="43" spans="1:19" x14ac:dyDescent="0.25">
      <c r="A43" s="196"/>
      <c r="B43" s="192"/>
      <c r="C43" s="197"/>
      <c r="D43" s="197"/>
      <c r="E43" s="197"/>
      <c r="F43" s="197"/>
      <c r="G43" s="197"/>
      <c r="J43" s="197"/>
      <c r="K43" s="197"/>
      <c r="L43" s="197"/>
      <c r="M43" s="197"/>
      <c r="N43" s="197"/>
      <c r="O43" s="197"/>
      <c r="P43" s="189"/>
    </row>
    <row r="44" spans="1:19" x14ac:dyDescent="0.25">
      <c r="A44" s="192"/>
      <c r="B44" s="192"/>
      <c r="C44" s="197"/>
      <c r="D44" s="197"/>
      <c r="E44" s="197"/>
      <c r="F44" s="197"/>
      <c r="G44" s="197"/>
      <c r="J44" s="197"/>
      <c r="K44" s="197"/>
      <c r="L44" s="197"/>
      <c r="M44" s="197"/>
      <c r="N44" s="197"/>
      <c r="O44" s="197"/>
      <c r="P44" s="189"/>
    </row>
    <row r="45" spans="1:19" x14ac:dyDescent="0.25">
      <c r="A45" s="193"/>
      <c r="B45" s="192"/>
      <c r="C45" s="197"/>
      <c r="D45" s="197"/>
      <c r="E45" s="197"/>
      <c r="F45" s="197"/>
      <c r="G45" s="197"/>
      <c r="J45" s="197"/>
      <c r="K45" s="197"/>
      <c r="L45" s="197"/>
      <c r="M45" s="197"/>
      <c r="N45" s="197"/>
      <c r="O45" s="197"/>
      <c r="P45" s="189"/>
    </row>
    <row r="46" spans="1:19" x14ac:dyDescent="0.25">
      <c r="A46" s="193"/>
      <c r="B46" s="192"/>
      <c r="C46" s="197"/>
      <c r="D46" s="197"/>
      <c r="E46" s="197"/>
      <c r="F46" s="197"/>
      <c r="G46" s="197"/>
      <c r="J46" s="197"/>
      <c r="K46" s="197"/>
      <c r="L46" s="197"/>
      <c r="M46" s="197"/>
      <c r="N46" s="197"/>
      <c r="O46" s="197"/>
      <c r="P46" s="189"/>
    </row>
    <row r="47" spans="1:19" x14ac:dyDescent="0.25">
      <c r="A47" s="1"/>
      <c r="B47" s="192"/>
      <c r="C47" s="197"/>
      <c r="D47" s="197"/>
      <c r="E47" s="197"/>
      <c r="F47" s="197"/>
      <c r="G47" s="197"/>
      <c r="J47" s="197"/>
      <c r="K47" s="197"/>
      <c r="L47" s="197"/>
      <c r="M47" s="197"/>
      <c r="N47" s="197"/>
      <c r="O47" s="197"/>
      <c r="P47" s="189"/>
    </row>
    <row r="48" spans="1:19" x14ac:dyDescent="0.25">
      <c r="A48" s="198"/>
      <c r="B48" s="192"/>
      <c r="C48" s="197"/>
      <c r="D48" s="199"/>
      <c r="E48" s="197"/>
      <c r="F48" s="197"/>
      <c r="G48" s="197"/>
      <c r="H48" s="197"/>
      <c r="I48" s="197"/>
      <c r="J48" s="197"/>
      <c r="K48" s="197"/>
      <c r="L48" s="197"/>
      <c r="M48" s="197"/>
      <c r="N48" s="197"/>
      <c r="O48" s="197"/>
      <c r="P48" s="189"/>
    </row>
    <row r="49" spans="1:16" x14ac:dyDescent="0.25">
      <c r="A49" s="198"/>
      <c r="B49" s="192"/>
      <c r="C49" s="197"/>
      <c r="D49" s="197"/>
      <c r="E49" s="197"/>
      <c r="F49" s="197"/>
      <c r="G49" s="197"/>
      <c r="H49" s="197"/>
      <c r="I49" s="197"/>
      <c r="J49" s="197"/>
      <c r="K49" s="197"/>
      <c r="L49" s="197"/>
      <c r="M49" s="197"/>
      <c r="N49" s="197"/>
      <c r="O49" s="197"/>
      <c r="P49" s="189"/>
    </row>
    <row r="50" spans="1:16" x14ac:dyDescent="0.25">
      <c r="A50" s="198"/>
      <c r="B50" s="192"/>
      <c r="C50" s="197"/>
      <c r="D50" s="197"/>
      <c r="E50" s="197"/>
      <c r="F50" s="197"/>
      <c r="G50" s="197"/>
      <c r="H50" s="197"/>
      <c r="I50" s="197"/>
      <c r="J50" s="197"/>
      <c r="K50" s="197"/>
      <c r="L50" s="197"/>
      <c r="M50" s="197"/>
      <c r="N50" s="197"/>
      <c r="O50" s="197"/>
      <c r="P50" s="189"/>
    </row>
    <row r="51" spans="1:16" x14ac:dyDescent="0.25">
      <c r="A51" s="198"/>
      <c r="B51" s="192"/>
      <c r="C51" s="197"/>
      <c r="D51" s="197"/>
      <c r="E51" s="197"/>
      <c r="F51" s="197"/>
      <c r="G51" s="197"/>
      <c r="H51" s="197"/>
      <c r="I51" s="197"/>
      <c r="J51" s="197"/>
      <c r="K51" s="197"/>
      <c r="L51" s="197"/>
      <c r="M51" s="197"/>
      <c r="N51" s="197"/>
      <c r="O51" s="197"/>
      <c r="P51" s="189"/>
    </row>
    <row r="52" spans="1:16" x14ac:dyDescent="0.25">
      <c r="A52" s="198"/>
      <c r="B52" s="192"/>
      <c r="C52" s="197"/>
      <c r="D52" s="197"/>
      <c r="E52" s="197"/>
      <c r="F52" s="197"/>
      <c r="G52" s="197"/>
      <c r="H52" s="197"/>
      <c r="I52" s="197"/>
      <c r="J52" s="197"/>
      <c r="K52" s="197"/>
      <c r="L52" s="197"/>
      <c r="M52" s="197"/>
      <c r="N52" s="197"/>
      <c r="O52" s="197"/>
      <c r="P52" s="189"/>
    </row>
    <row r="53" spans="1:16" x14ac:dyDescent="0.25">
      <c r="A53" s="198"/>
      <c r="B53" s="192"/>
      <c r="C53" s="197"/>
      <c r="D53" s="197"/>
      <c r="E53" s="197"/>
      <c r="F53" s="197"/>
      <c r="G53" s="197"/>
      <c r="H53" s="197"/>
      <c r="I53" s="197"/>
      <c r="J53" s="197"/>
      <c r="K53" s="197"/>
      <c r="L53" s="197"/>
      <c r="M53" s="197"/>
      <c r="N53" s="197"/>
      <c r="O53" s="197"/>
      <c r="P53" s="189"/>
    </row>
    <row r="54" spans="1:16" x14ac:dyDescent="0.25">
      <c r="A54" s="198"/>
      <c r="B54" s="192"/>
      <c r="C54" s="197"/>
      <c r="D54" s="197"/>
      <c r="E54" s="197"/>
      <c r="F54" s="197"/>
      <c r="G54" s="197"/>
      <c r="H54" s="197"/>
      <c r="I54" s="197"/>
      <c r="J54" s="197"/>
      <c r="K54" s="197"/>
      <c r="L54" s="197"/>
      <c r="M54" s="197"/>
      <c r="N54" s="197"/>
      <c r="O54" s="197"/>
      <c r="P54" s="189"/>
    </row>
    <row r="55" spans="1:16" x14ac:dyDescent="0.25">
      <c r="A55" s="200"/>
      <c r="B55" s="201"/>
      <c r="C55" s="202"/>
      <c r="D55" s="203"/>
      <c r="E55" s="203"/>
      <c r="F55" s="203"/>
      <c r="G55" s="203"/>
      <c r="H55" s="203"/>
      <c r="I55" s="203"/>
      <c r="J55" s="203"/>
      <c r="K55" s="203"/>
      <c r="L55" s="203"/>
      <c r="M55" s="203"/>
      <c r="N55" s="203"/>
      <c r="O55" s="204"/>
      <c r="P55" s="189"/>
    </row>
    <row r="56" spans="1:16" x14ac:dyDescent="0.25">
      <c r="A56" s="196"/>
      <c r="B56" s="201"/>
      <c r="C56" s="202"/>
      <c r="D56" s="202"/>
      <c r="E56" s="202"/>
      <c r="F56" s="202"/>
      <c r="G56" s="202"/>
      <c r="H56" s="202"/>
      <c r="I56" s="202"/>
      <c r="J56" s="202"/>
      <c r="K56" s="202"/>
      <c r="L56" s="202"/>
      <c r="M56" s="202"/>
      <c r="N56" s="202"/>
      <c r="O56" s="204"/>
      <c r="P56" s="189"/>
    </row>
    <row r="57" spans="1:16" x14ac:dyDescent="0.25">
      <c r="A57" s="192"/>
      <c r="B57" s="201"/>
      <c r="C57" s="202"/>
      <c r="D57" s="202"/>
      <c r="E57" s="202"/>
      <c r="F57" s="202"/>
      <c r="G57" s="202"/>
      <c r="H57" s="202"/>
      <c r="I57" s="202"/>
      <c r="J57" s="202"/>
      <c r="K57" s="202"/>
      <c r="L57" s="202"/>
      <c r="M57" s="202"/>
      <c r="N57" s="202"/>
      <c r="O57" s="204"/>
      <c r="P57" s="189"/>
    </row>
    <row r="58" spans="1:16" x14ac:dyDescent="0.25">
      <c r="A58" s="192"/>
      <c r="B58" s="193"/>
      <c r="C58" s="194"/>
      <c r="D58" s="194"/>
      <c r="E58" s="194"/>
      <c r="F58" s="194"/>
      <c r="G58" s="194"/>
      <c r="H58" s="194"/>
      <c r="I58" s="194"/>
      <c r="J58" s="194"/>
      <c r="K58" s="194"/>
      <c r="L58" s="194"/>
      <c r="M58" s="194"/>
      <c r="N58" s="194"/>
      <c r="O58" s="195"/>
      <c r="P58" s="189"/>
    </row>
    <row r="59" spans="1:16" x14ac:dyDescent="0.25">
      <c r="A59" s="196"/>
      <c r="B59" s="192"/>
      <c r="C59" s="197"/>
      <c r="D59" s="197"/>
      <c r="E59" s="197"/>
      <c r="F59" s="197"/>
      <c r="G59" s="197"/>
      <c r="H59" s="197"/>
      <c r="I59" s="197"/>
      <c r="J59" s="197"/>
      <c r="K59" s="197"/>
      <c r="L59" s="197"/>
      <c r="M59" s="197"/>
      <c r="N59" s="197"/>
      <c r="O59" s="197"/>
      <c r="P59" s="189"/>
    </row>
    <row r="60" spans="1:16" x14ac:dyDescent="0.25">
      <c r="A60" s="192"/>
      <c r="B60" s="192"/>
      <c r="C60" s="197"/>
      <c r="D60" s="197"/>
      <c r="E60" s="197"/>
      <c r="F60" s="197"/>
      <c r="G60" s="197"/>
      <c r="H60" s="197"/>
      <c r="I60" s="197"/>
      <c r="J60" s="197"/>
      <c r="K60" s="197"/>
      <c r="L60" s="197"/>
      <c r="M60" s="197"/>
      <c r="N60" s="197"/>
      <c r="O60" s="197"/>
      <c r="P60" s="189"/>
    </row>
    <row r="61" spans="1:16" x14ac:dyDescent="0.25">
      <c r="A61" s="192"/>
      <c r="B61" s="192"/>
      <c r="C61" s="197"/>
      <c r="D61" s="197"/>
      <c r="E61" s="197"/>
      <c r="F61" s="197"/>
      <c r="G61" s="197"/>
      <c r="H61" s="197"/>
      <c r="I61" s="197"/>
      <c r="J61" s="197"/>
      <c r="K61" s="197"/>
      <c r="L61" s="197"/>
      <c r="M61" s="197"/>
      <c r="N61" s="197"/>
      <c r="O61" s="197"/>
      <c r="P61" s="189"/>
    </row>
    <row r="62" spans="1:16" x14ac:dyDescent="0.25">
      <c r="A62" s="192"/>
      <c r="B62" s="192"/>
      <c r="C62" s="197"/>
      <c r="D62" s="197"/>
      <c r="E62" s="197"/>
      <c r="F62" s="197"/>
      <c r="G62" s="197"/>
      <c r="H62" s="197"/>
      <c r="I62" s="197"/>
      <c r="J62" s="197"/>
      <c r="K62" s="197"/>
      <c r="L62" s="197"/>
      <c r="M62" s="197"/>
      <c r="N62" s="197"/>
      <c r="O62" s="197"/>
      <c r="P62" s="189"/>
    </row>
    <row r="63" spans="1:16" x14ac:dyDescent="0.25">
      <c r="A63" s="192"/>
      <c r="B63" s="192"/>
      <c r="C63" s="197"/>
      <c r="D63" s="197"/>
      <c r="E63" s="197"/>
      <c r="F63" s="197"/>
      <c r="G63" s="197"/>
      <c r="H63" s="197"/>
      <c r="I63" s="197"/>
      <c r="J63" s="197"/>
      <c r="K63" s="197"/>
      <c r="L63" s="197"/>
      <c r="M63" s="197"/>
      <c r="N63" s="197"/>
      <c r="O63" s="197"/>
      <c r="P63" s="189"/>
    </row>
    <row r="64" spans="1:16" x14ac:dyDescent="0.25">
      <c r="A64" s="1"/>
      <c r="B64" s="192"/>
      <c r="C64" s="197"/>
      <c r="D64" s="197"/>
      <c r="E64" s="197"/>
      <c r="F64" s="197"/>
      <c r="G64" s="197"/>
      <c r="H64" s="197"/>
      <c r="I64" s="197"/>
      <c r="J64" s="197"/>
      <c r="K64" s="197"/>
      <c r="L64" s="197"/>
      <c r="M64" s="197"/>
      <c r="N64" s="197"/>
      <c r="O64" s="197"/>
      <c r="P64" s="189"/>
    </row>
    <row r="65" spans="1:16" x14ac:dyDescent="0.25">
      <c r="A65" s="192"/>
      <c r="B65" s="192"/>
      <c r="C65" s="197"/>
      <c r="D65" s="197"/>
      <c r="E65" s="197"/>
      <c r="F65" s="197"/>
      <c r="G65" s="197"/>
      <c r="H65" s="197"/>
      <c r="I65" s="197"/>
      <c r="J65" s="197"/>
      <c r="K65" s="197"/>
      <c r="L65" s="197"/>
      <c r="M65" s="197"/>
      <c r="N65" s="197"/>
      <c r="O65" s="197"/>
      <c r="P65" s="189"/>
    </row>
    <row r="66" spans="1:16" x14ac:dyDescent="0.25">
      <c r="A66" s="1"/>
      <c r="B66" s="192"/>
      <c r="C66" s="197"/>
      <c r="D66" s="197"/>
      <c r="E66" s="197"/>
      <c r="F66" s="197"/>
      <c r="G66" s="197"/>
      <c r="H66" s="197"/>
      <c r="I66" s="197"/>
      <c r="J66" s="197"/>
      <c r="K66" s="197"/>
      <c r="L66" s="197"/>
      <c r="M66" s="197"/>
      <c r="N66" s="197"/>
      <c r="O66" s="197"/>
      <c r="P66" s="189"/>
    </row>
    <row r="67" spans="1:16" x14ac:dyDescent="0.25">
      <c r="A67" s="198"/>
      <c r="B67" s="192"/>
      <c r="C67" s="197"/>
      <c r="D67" s="197"/>
      <c r="E67" s="197"/>
      <c r="F67" s="197"/>
      <c r="G67" s="197"/>
      <c r="H67" s="197"/>
      <c r="I67" s="197"/>
      <c r="J67" s="197"/>
      <c r="K67" s="197"/>
      <c r="L67" s="197"/>
      <c r="M67" s="197"/>
      <c r="N67" s="197"/>
      <c r="O67" s="197"/>
      <c r="P67" s="189"/>
    </row>
    <row r="68" spans="1:16" x14ac:dyDescent="0.25">
      <c r="A68" s="198"/>
      <c r="B68" s="192"/>
      <c r="C68" s="197"/>
      <c r="D68" s="197"/>
      <c r="E68" s="197"/>
      <c r="F68" s="197"/>
      <c r="G68" s="197"/>
      <c r="H68" s="205"/>
      <c r="I68" s="197"/>
      <c r="J68" s="197"/>
      <c r="K68" s="197"/>
      <c r="L68" s="197"/>
      <c r="M68" s="197"/>
      <c r="N68" s="197"/>
      <c r="O68" s="197"/>
      <c r="P68" s="189"/>
    </row>
    <row r="69" spans="1:16" x14ac:dyDescent="0.25">
      <c r="A69" s="198"/>
      <c r="B69" s="192"/>
      <c r="C69" s="197"/>
      <c r="D69" s="197"/>
      <c r="E69" s="197"/>
      <c r="F69" s="197"/>
      <c r="G69" s="197"/>
      <c r="H69" s="205"/>
      <c r="I69" s="197"/>
      <c r="J69" s="197"/>
      <c r="K69" s="197"/>
      <c r="L69" s="197"/>
      <c r="M69" s="197"/>
      <c r="N69" s="197"/>
      <c r="O69" s="197"/>
      <c r="P69" s="189"/>
    </row>
    <row r="70" spans="1:16" x14ac:dyDescent="0.25">
      <c r="A70" s="198"/>
      <c r="B70" s="192"/>
      <c r="C70" s="197"/>
      <c r="D70" s="197"/>
      <c r="E70" s="197"/>
      <c r="F70" s="197"/>
      <c r="G70" s="197"/>
      <c r="H70" s="197"/>
      <c r="I70" s="197"/>
      <c r="J70" s="197"/>
      <c r="K70" s="197"/>
      <c r="L70" s="197"/>
      <c r="M70" s="197"/>
      <c r="N70" s="197"/>
      <c r="O70" s="197"/>
      <c r="P70" s="189"/>
    </row>
    <row r="71" spans="1:16" x14ac:dyDescent="0.25">
      <c r="A71" s="1"/>
      <c r="B71" s="1"/>
      <c r="C71" s="19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89"/>
    </row>
    <row r="72" spans="1:16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89"/>
    </row>
    <row r="73" spans="1:16" x14ac:dyDescent="0.25">
      <c r="A73" s="206"/>
      <c r="B73" s="156"/>
      <c r="C73" s="156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89"/>
    </row>
    <row r="74" spans="1:16" x14ac:dyDescent="0.25">
      <c r="A74" s="155"/>
      <c r="B74" s="156"/>
      <c r="C74" s="156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89"/>
    </row>
    <row r="75" spans="1:16" x14ac:dyDescent="0.25">
      <c r="A75" s="190"/>
      <c r="B75" s="190"/>
      <c r="C75" s="19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89"/>
    </row>
    <row r="76" spans="1:16" x14ac:dyDescent="0.25">
      <c r="A76" s="192"/>
      <c r="B76" s="193"/>
      <c r="C76" s="194"/>
      <c r="D76" s="194"/>
      <c r="E76" s="194"/>
      <c r="F76" s="194"/>
      <c r="G76" s="194"/>
      <c r="H76" s="194"/>
      <c r="I76" s="194"/>
      <c r="J76" s="194"/>
      <c r="K76" s="194"/>
      <c r="L76" s="194"/>
      <c r="M76" s="194"/>
      <c r="N76" s="194"/>
      <c r="O76" s="195"/>
      <c r="P76" s="189"/>
    </row>
    <row r="77" spans="1:16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89"/>
    </row>
    <row r="78" spans="1:16" x14ac:dyDescent="0.25">
      <c r="A78" s="192"/>
      <c r="B78" s="193"/>
      <c r="C78" s="194"/>
      <c r="D78" s="194"/>
      <c r="E78" s="194"/>
      <c r="F78" s="194"/>
      <c r="G78" s="194"/>
      <c r="H78" s="194"/>
      <c r="I78" s="194"/>
      <c r="J78" s="194"/>
      <c r="K78" s="194"/>
      <c r="L78" s="194"/>
      <c r="M78" s="194"/>
      <c r="N78" s="194"/>
      <c r="O78" s="195"/>
      <c r="P78" s="189"/>
    </row>
    <row r="79" spans="1:16" x14ac:dyDescent="0.25">
      <c r="A79" s="196"/>
      <c r="B79" s="192"/>
      <c r="C79" s="197"/>
      <c r="D79" s="197"/>
      <c r="E79" s="197"/>
      <c r="F79" s="197"/>
      <c r="G79" s="197"/>
      <c r="H79" s="197"/>
      <c r="I79" s="197"/>
      <c r="J79" s="197"/>
      <c r="K79" s="197"/>
      <c r="L79" s="197"/>
      <c r="M79" s="197"/>
      <c r="N79" s="197"/>
      <c r="O79" s="197"/>
      <c r="P79" s="189"/>
    </row>
    <row r="80" spans="1:16" x14ac:dyDescent="0.25">
      <c r="A80" s="192"/>
      <c r="B80" s="192"/>
      <c r="C80" s="197"/>
      <c r="D80" s="197"/>
      <c r="E80" s="197"/>
      <c r="F80" s="197"/>
      <c r="G80" s="197"/>
      <c r="H80" s="197"/>
      <c r="I80" s="197"/>
      <c r="J80" s="197"/>
      <c r="K80" s="197"/>
      <c r="L80" s="197"/>
      <c r="M80" s="197"/>
      <c r="N80" s="197"/>
      <c r="O80" s="197"/>
      <c r="P80" s="189"/>
    </row>
    <row r="81" spans="1:16" x14ac:dyDescent="0.25">
      <c r="A81" s="192"/>
      <c r="B81" s="192"/>
      <c r="C81" s="197"/>
      <c r="D81" s="197"/>
      <c r="E81" s="197"/>
      <c r="F81" s="197"/>
      <c r="G81" s="197"/>
      <c r="H81" s="197"/>
      <c r="I81" s="197"/>
      <c r="J81" s="197"/>
      <c r="K81" s="197"/>
      <c r="L81" s="197"/>
      <c r="M81" s="197"/>
      <c r="N81" s="197"/>
      <c r="O81" s="197"/>
      <c r="P81" s="189"/>
    </row>
    <row r="82" spans="1:16" x14ac:dyDescent="0.25">
      <c r="A82" s="192"/>
      <c r="B82" s="192"/>
      <c r="C82" s="197"/>
      <c r="D82" s="197"/>
      <c r="E82" s="197"/>
      <c r="F82" s="197"/>
      <c r="G82" s="197"/>
      <c r="H82" s="197"/>
      <c r="I82" s="197"/>
      <c r="J82" s="197"/>
      <c r="K82" s="197"/>
      <c r="L82" s="197"/>
      <c r="M82" s="197"/>
      <c r="N82" s="197"/>
      <c r="O82" s="197"/>
      <c r="P82" s="189"/>
    </row>
    <row r="83" spans="1:16" x14ac:dyDescent="0.25">
      <c r="A83" s="192"/>
      <c r="B83" s="192"/>
      <c r="C83" s="197"/>
      <c r="D83" s="197"/>
      <c r="E83" s="197"/>
      <c r="F83" s="197"/>
      <c r="G83" s="197"/>
      <c r="H83" s="197"/>
      <c r="I83" s="197"/>
      <c r="J83" s="197"/>
      <c r="K83" s="197"/>
      <c r="L83" s="197"/>
      <c r="M83" s="197"/>
      <c r="N83" s="197"/>
      <c r="O83" s="197"/>
      <c r="P83" s="189"/>
    </row>
    <row r="84" spans="1:16" x14ac:dyDescent="0.25">
      <c r="A84" s="1"/>
      <c r="B84" s="192"/>
      <c r="C84" s="197"/>
      <c r="D84" s="197"/>
      <c r="E84" s="197"/>
      <c r="F84" s="197"/>
      <c r="G84" s="197"/>
      <c r="H84" s="197"/>
      <c r="I84" s="197"/>
      <c r="J84" s="197"/>
      <c r="K84" s="197"/>
      <c r="L84" s="197"/>
      <c r="M84" s="197"/>
      <c r="N84" s="197"/>
      <c r="O84" s="197"/>
      <c r="P84" s="189"/>
    </row>
    <row r="85" spans="1:16" x14ac:dyDescent="0.25">
      <c r="A85" s="192"/>
      <c r="B85" s="192"/>
      <c r="C85" s="197"/>
      <c r="D85" s="197"/>
      <c r="E85" s="197"/>
      <c r="F85" s="197"/>
      <c r="G85" s="197"/>
      <c r="H85" s="197"/>
      <c r="I85" s="197"/>
      <c r="J85" s="197"/>
      <c r="K85" s="197"/>
      <c r="L85" s="197"/>
      <c r="M85" s="197"/>
      <c r="N85" s="197"/>
      <c r="O85" s="197"/>
      <c r="P85" s="189"/>
    </row>
    <row r="86" spans="1:16" x14ac:dyDescent="0.25">
      <c r="A86" s="1"/>
      <c r="B86" s="192"/>
      <c r="C86" s="197"/>
      <c r="D86" s="197"/>
      <c r="E86" s="197"/>
      <c r="F86" s="197"/>
      <c r="G86" s="197"/>
      <c r="H86" s="197"/>
      <c r="I86" s="197"/>
      <c r="J86" s="197"/>
      <c r="K86" s="197"/>
      <c r="L86" s="197"/>
      <c r="M86" s="197"/>
      <c r="N86" s="197"/>
      <c r="O86" s="197"/>
      <c r="P86" s="189"/>
    </row>
    <row r="87" spans="1:16" x14ac:dyDescent="0.25">
      <c r="A87" s="198"/>
      <c r="B87" s="192"/>
      <c r="C87" s="197"/>
      <c r="D87" s="197"/>
      <c r="E87" s="197"/>
      <c r="F87" s="197"/>
      <c r="G87" s="197"/>
      <c r="H87" s="197"/>
      <c r="I87" s="197"/>
      <c r="J87" s="197"/>
      <c r="K87" s="197"/>
      <c r="L87" s="197"/>
      <c r="M87" s="197"/>
      <c r="N87" s="197"/>
      <c r="O87" s="197"/>
      <c r="P87" s="189"/>
    </row>
    <row r="88" spans="1:16" x14ac:dyDescent="0.25">
      <c r="A88" s="198"/>
      <c r="B88" s="192"/>
      <c r="C88" s="197"/>
      <c r="D88" s="197"/>
      <c r="E88" s="197"/>
      <c r="F88" s="197"/>
      <c r="G88" s="197"/>
      <c r="H88" s="197"/>
      <c r="I88" s="197"/>
      <c r="J88" s="197"/>
      <c r="K88" s="197"/>
      <c r="L88" s="197"/>
      <c r="M88" s="197"/>
      <c r="N88" s="197"/>
      <c r="O88" s="197"/>
      <c r="P88" s="189"/>
    </row>
    <row r="89" spans="1:16" x14ac:dyDescent="0.25">
      <c r="A89" s="198"/>
      <c r="B89" s="192"/>
      <c r="C89" s="197"/>
      <c r="D89" s="197"/>
      <c r="E89" s="197"/>
      <c r="F89" s="197"/>
      <c r="G89" s="197"/>
      <c r="H89" s="197"/>
      <c r="I89" s="197"/>
      <c r="J89" s="197"/>
      <c r="K89" s="197"/>
      <c r="L89" s="197"/>
      <c r="M89" s="197"/>
      <c r="N89" s="197"/>
      <c r="O89" s="197"/>
      <c r="P89" s="189"/>
    </row>
    <row r="90" spans="1:16" x14ac:dyDescent="0.25">
      <c r="A90" s="198"/>
      <c r="B90" s="192"/>
      <c r="C90" s="197"/>
      <c r="D90" s="197"/>
      <c r="E90" s="197"/>
      <c r="F90" s="197"/>
      <c r="G90" s="197"/>
      <c r="H90" s="197"/>
      <c r="I90" s="197"/>
      <c r="J90" s="197"/>
      <c r="K90" s="197"/>
      <c r="L90" s="197"/>
      <c r="M90" s="197"/>
      <c r="N90" s="197"/>
      <c r="O90" s="197"/>
      <c r="P90" s="189"/>
    </row>
    <row r="91" spans="1:16" x14ac:dyDescent="0.25">
      <c r="A91" s="196"/>
      <c r="B91" s="201"/>
      <c r="C91" s="202"/>
      <c r="D91" s="202"/>
      <c r="E91" s="202"/>
      <c r="F91" s="202"/>
      <c r="G91" s="202"/>
      <c r="H91" s="202"/>
      <c r="I91" s="202"/>
      <c r="J91" s="202"/>
      <c r="K91" s="202"/>
      <c r="L91" s="202"/>
      <c r="M91" s="202"/>
      <c r="N91" s="202"/>
      <c r="O91" s="204"/>
      <c r="P91" s="189"/>
    </row>
    <row r="92" spans="1:16" x14ac:dyDescent="0.25">
      <c r="A92" s="192"/>
      <c r="B92" s="193"/>
      <c r="C92" s="194"/>
      <c r="D92" s="194"/>
      <c r="E92" s="194"/>
      <c r="F92" s="194"/>
      <c r="G92" s="194"/>
      <c r="H92" s="194"/>
      <c r="I92" s="194"/>
      <c r="J92" s="194"/>
      <c r="K92" s="194"/>
      <c r="L92" s="194"/>
      <c r="M92" s="194"/>
      <c r="N92" s="194"/>
      <c r="O92" s="195"/>
      <c r="P92" s="189"/>
    </row>
    <row r="93" spans="1:16" x14ac:dyDescent="0.25">
      <c r="A93" s="196"/>
      <c r="B93" s="207"/>
      <c r="C93" s="208"/>
      <c r="D93" s="208"/>
      <c r="E93" s="208"/>
      <c r="F93" s="208"/>
      <c r="G93" s="208"/>
      <c r="H93" s="208"/>
      <c r="I93" s="208"/>
      <c r="J93" s="208"/>
      <c r="K93" s="208"/>
      <c r="L93" s="208"/>
      <c r="M93" s="208"/>
      <c r="N93" s="208"/>
      <c r="O93" s="208"/>
      <c r="P93" s="189"/>
    </row>
    <row r="94" spans="1:16" x14ac:dyDescent="0.25">
      <c r="A94" s="192"/>
      <c r="B94" s="207"/>
      <c r="C94" s="208"/>
      <c r="D94" s="208"/>
      <c r="E94" s="208"/>
      <c r="F94" s="208"/>
      <c r="G94" s="208"/>
      <c r="H94" s="208"/>
      <c r="I94" s="208"/>
      <c r="J94" s="208"/>
      <c r="K94" s="208"/>
      <c r="L94" s="208"/>
      <c r="M94" s="208"/>
      <c r="N94" s="208"/>
      <c r="O94" s="208"/>
      <c r="P94" s="189"/>
    </row>
    <row r="95" spans="1:16" x14ac:dyDescent="0.25">
      <c r="A95" s="192"/>
      <c r="B95" s="207"/>
      <c r="C95" s="208"/>
      <c r="D95" s="208"/>
      <c r="E95" s="208"/>
      <c r="F95" s="208"/>
      <c r="G95" s="208"/>
      <c r="H95" s="208"/>
      <c r="I95" s="208"/>
      <c r="J95" s="208"/>
      <c r="K95" s="208"/>
      <c r="L95" s="208"/>
      <c r="M95" s="208"/>
      <c r="N95" s="208"/>
      <c r="O95" s="208"/>
      <c r="P95" s="189"/>
    </row>
    <row r="96" spans="1:16" x14ac:dyDescent="0.25">
      <c r="A96" s="192"/>
      <c r="B96" s="207"/>
      <c r="C96" s="208"/>
      <c r="D96" s="208"/>
      <c r="E96" s="208"/>
      <c r="F96" s="208"/>
      <c r="G96" s="208"/>
      <c r="H96" s="208"/>
      <c r="I96" s="208"/>
      <c r="J96" s="208"/>
      <c r="K96" s="208"/>
      <c r="L96" s="208"/>
      <c r="M96" s="208"/>
      <c r="N96" s="208"/>
      <c r="O96" s="208"/>
      <c r="P96" s="189"/>
    </row>
    <row r="97" spans="1:16" x14ac:dyDescent="0.25">
      <c r="A97" s="192"/>
      <c r="B97" s="207"/>
      <c r="C97" s="208"/>
      <c r="D97" s="208"/>
      <c r="E97" s="208"/>
      <c r="F97" s="208"/>
      <c r="G97" s="208"/>
      <c r="H97" s="208"/>
      <c r="I97" s="208"/>
      <c r="J97" s="208"/>
      <c r="K97" s="208"/>
      <c r="L97" s="208"/>
      <c r="M97" s="208"/>
      <c r="N97" s="208"/>
      <c r="O97" s="208"/>
      <c r="P97" s="189"/>
    </row>
    <row r="98" spans="1:16" x14ac:dyDescent="0.25">
      <c r="A98" s="192"/>
      <c r="B98" s="192"/>
      <c r="C98" s="197"/>
      <c r="D98" s="197"/>
      <c r="E98" s="197"/>
      <c r="F98" s="197"/>
      <c r="G98" s="197"/>
      <c r="H98" s="197"/>
      <c r="I98" s="197"/>
      <c r="J98" s="197"/>
      <c r="K98" s="197"/>
      <c r="L98" s="197"/>
      <c r="M98" s="197"/>
      <c r="N98" s="197"/>
      <c r="O98" s="197"/>
      <c r="P98" s="189"/>
    </row>
    <row r="99" spans="1:16" x14ac:dyDescent="0.25">
      <c r="A99" s="192"/>
      <c r="B99" s="193"/>
      <c r="C99" s="194"/>
      <c r="D99" s="194"/>
      <c r="E99" s="194"/>
      <c r="F99" s="194"/>
      <c r="G99" s="194"/>
      <c r="H99" s="194"/>
      <c r="I99" s="194"/>
      <c r="J99" s="194"/>
      <c r="K99" s="194"/>
      <c r="L99" s="194"/>
      <c r="M99" s="194"/>
      <c r="N99" s="194"/>
      <c r="O99" s="195"/>
      <c r="P99" s="189"/>
    </row>
    <row r="100" spans="1:16" x14ac:dyDescent="0.25">
      <c r="A100" s="196"/>
      <c r="B100" s="207"/>
      <c r="C100" s="208"/>
      <c r="D100" s="208"/>
      <c r="E100" s="208"/>
      <c r="F100" s="208"/>
      <c r="G100" s="208"/>
      <c r="H100" s="208"/>
      <c r="I100" s="208"/>
      <c r="J100" s="208"/>
      <c r="K100" s="208"/>
      <c r="L100" s="208"/>
      <c r="M100" s="208"/>
      <c r="N100" s="208"/>
      <c r="O100" s="208"/>
      <c r="P100" s="189"/>
    </row>
    <row r="101" spans="1:16" x14ac:dyDescent="0.25">
      <c r="A101" s="192"/>
      <c r="B101" s="207"/>
      <c r="C101" s="207"/>
      <c r="D101" s="208"/>
      <c r="E101" s="208"/>
      <c r="F101" s="208"/>
      <c r="G101" s="208"/>
      <c r="H101" s="208"/>
      <c r="I101" s="208"/>
      <c r="J101" s="208"/>
      <c r="K101" s="208"/>
      <c r="L101" s="208"/>
      <c r="M101" s="208"/>
      <c r="N101" s="208"/>
      <c r="O101" s="208"/>
      <c r="P101" s="189"/>
    </row>
    <row r="102" spans="1:16" x14ac:dyDescent="0.25">
      <c r="A102" s="192"/>
      <c r="B102" s="207"/>
      <c r="C102" s="208"/>
      <c r="D102" s="208"/>
      <c r="E102" s="208"/>
      <c r="F102" s="208"/>
      <c r="G102" s="208"/>
      <c r="H102" s="208"/>
      <c r="I102" s="208"/>
      <c r="J102" s="208"/>
      <c r="K102" s="208"/>
      <c r="L102" s="208"/>
      <c r="M102" s="208"/>
      <c r="N102" s="208"/>
      <c r="O102" s="208"/>
      <c r="P102" s="189"/>
    </row>
    <row r="103" spans="1:16" x14ac:dyDescent="0.25">
      <c r="A103" s="1"/>
      <c r="B103" s="207"/>
      <c r="C103" s="208"/>
      <c r="D103" s="208"/>
      <c r="E103" s="208"/>
      <c r="F103" s="208"/>
      <c r="G103" s="208"/>
      <c r="H103" s="208"/>
      <c r="I103" s="208"/>
      <c r="J103" s="208"/>
      <c r="K103" s="208"/>
      <c r="L103" s="208"/>
      <c r="M103" s="208"/>
      <c r="N103" s="208"/>
      <c r="O103" s="208"/>
      <c r="P103" s="189"/>
    </row>
    <row r="104" spans="1:16" x14ac:dyDescent="0.25">
      <c r="A104" s="192"/>
      <c r="B104" s="207"/>
      <c r="C104" s="208"/>
      <c r="D104" s="208"/>
      <c r="E104" s="208"/>
      <c r="F104" s="208"/>
      <c r="G104" s="208"/>
      <c r="H104" s="208"/>
      <c r="I104" s="208"/>
      <c r="J104" s="208"/>
      <c r="K104" s="208"/>
      <c r="L104" s="208"/>
      <c r="M104" s="208"/>
      <c r="N104" s="208"/>
      <c r="O104" s="208"/>
      <c r="P104" s="189"/>
    </row>
    <row r="105" spans="1:16" x14ac:dyDescent="0.25">
      <c r="A105" s="1"/>
      <c r="B105" s="207"/>
      <c r="C105" s="208"/>
      <c r="D105" s="208"/>
      <c r="E105" s="208"/>
      <c r="F105" s="208"/>
      <c r="G105" s="208"/>
      <c r="H105" s="208"/>
      <c r="I105" s="208"/>
      <c r="J105" s="208"/>
      <c r="K105" s="208"/>
      <c r="L105" s="208"/>
      <c r="M105" s="208"/>
      <c r="N105" s="208"/>
      <c r="O105" s="208"/>
      <c r="P105" s="189"/>
    </row>
    <row r="106" spans="1:16" x14ac:dyDescent="0.25">
      <c r="A106" s="1"/>
      <c r="B106" s="207"/>
      <c r="C106" s="208"/>
      <c r="D106" s="208"/>
      <c r="E106" s="208"/>
      <c r="F106" s="208"/>
      <c r="G106" s="208"/>
      <c r="H106" s="208"/>
      <c r="I106" s="208"/>
      <c r="J106" s="208"/>
      <c r="K106" s="208"/>
      <c r="L106" s="208"/>
      <c r="M106" s="208"/>
      <c r="N106" s="208"/>
      <c r="O106" s="208"/>
      <c r="P106" s="189"/>
    </row>
    <row r="107" spans="1:16" x14ac:dyDescent="0.25">
      <c r="A107" s="1"/>
      <c r="B107" s="207"/>
      <c r="C107" s="208"/>
      <c r="D107" s="208"/>
      <c r="E107" s="208"/>
      <c r="F107" s="208"/>
      <c r="G107" s="208"/>
      <c r="H107" s="208"/>
      <c r="I107" s="208"/>
      <c r="J107" s="208"/>
      <c r="K107" s="208"/>
      <c r="L107" s="208"/>
      <c r="M107" s="208"/>
      <c r="N107" s="208"/>
      <c r="O107" s="208"/>
      <c r="P107" s="189"/>
    </row>
    <row r="108" spans="1:16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89"/>
    </row>
    <row r="109" spans="1:16" x14ac:dyDescent="0.25">
      <c r="A109" s="206"/>
      <c r="B109" s="156"/>
      <c r="C109" s="156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89"/>
    </row>
    <row r="110" spans="1:16" x14ac:dyDescent="0.25">
      <c r="A110" s="155"/>
      <c r="B110" s="156"/>
      <c r="C110" s="156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89"/>
    </row>
    <row r="111" spans="1:16" x14ac:dyDescent="0.25">
      <c r="A111" s="190"/>
      <c r="B111" s="190"/>
      <c r="C111" s="19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89"/>
    </row>
    <row r="112" spans="1:16" x14ac:dyDescent="0.25">
      <c r="A112" s="192"/>
      <c r="B112" s="193"/>
      <c r="C112" s="194"/>
      <c r="D112" s="194"/>
      <c r="E112" s="194"/>
      <c r="F112" s="194"/>
      <c r="G112" s="194"/>
      <c r="H112" s="194"/>
      <c r="I112" s="194"/>
      <c r="J112" s="194"/>
      <c r="K112" s="194"/>
      <c r="L112" s="194"/>
      <c r="M112" s="194"/>
      <c r="N112" s="194"/>
      <c r="O112" s="195"/>
      <c r="P112" s="189"/>
    </row>
    <row r="113" spans="1:16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89"/>
    </row>
    <row r="114" spans="1:16" x14ac:dyDescent="0.25">
      <c r="A114" s="192"/>
      <c r="B114" s="193"/>
      <c r="C114" s="194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5"/>
      <c r="P114" s="189"/>
    </row>
    <row r="115" spans="1:16" x14ac:dyDescent="0.25">
      <c r="A115" s="196"/>
      <c r="B115" s="207"/>
      <c r="C115" s="208"/>
      <c r="D115" s="208"/>
      <c r="E115" s="208"/>
      <c r="F115" s="208"/>
      <c r="G115" s="208"/>
      <c r="H115" s="208"/>
      <c r="I115" s="208"/>
      <c r="J115" s="208"/>
      <c r="K115" s="208"/>
      <c r="L115" s="208"/>
      <c r="M115" s="208"/>
      <c r="N115" s="208"/>
      <c r="O115" s="208"/>
      <c r="P115" s="189"/>
    </row>
    <row r="116" spans="1:16" x14ac:dyDescent="0.25">
      <c r="A116" s="192"/>
      <c r="B116" s="207"/>
      <c r="C116" s="208"/>
      <c r="D116" s="208"/>
      <c r="E116" s="208"/>
      <c r="F116" s="208"/>
      <c r="G116" s="208"/>
      <c r="H116" s="208"/>
      <c r="I116" s="208"/>
      <c r="J116" s="208"/>
      <c r="K116" s="208"/>
      <c r="L116" s="208"/>
      <c r="M116" s="208"/>
      <c r="N116" s="208"/>
      <c r="O116" s="208"/>
      <c r="P116" s="189"/>
    </row>
    <row r="117" spans="1:16" x14ac:dyDescent="0.25">
      <c r="A117" s="1"/>
      <c r="B117" s="207"/>
      <c r="C117" s="208"/>
      <c r="D117" s="208"/>
      <c r="E117" s="208"/>
      <c r="F117" s="208"/>
      <c r="G117" s="208"/>
      <c r="H117" s="208"/>
      <c r="I117" s="208"/>
      <c r="J117" s="208"/>
      <c r="K117" s="208"/>
      <c r="L117" s="208"/>
      <c r="M117" s="208"/>
      <c r="N117" s="208"/>
      <c r="O117" s="208"/>
      <c r="P117" s="189"/>
    </row>
    <row r="118" spans="1:16" x14ac:dyDescent="0.25">
      <c r="A118" s="192"/>
      <c r="B118" s="207"/>
      <c r="C118" s="208"/>
      <c r="D118" s="208"/>
      <c r="E118" s="208"/>
      <c r="F118" s="208"/>
      <c r="G118" s="208"/>
      <c r="H118" s="208"/>
      <c r="I118" s="208"/>
      <c r="J118" s="208"/>
      <c r="K118" s="208"/>
      <c r="L118" s="208"/>
      <c r="M118" s="208"/>
      <c r="N118" s="208"/>
      <c r="O118" s="208"/>
      <c r="P118" s="189"/>
    </row>
    <row r="119" spans="1:16" x14ac:dyDescent="0.25">
      <c r="A119" s="192"/>
      <c r="B119" s="207"/>
      <c r="C119" s="208"/>
      <c r="D119" s="208"/>
      <c r="E119" s="208"/>
      <c r="F119" s="208"/>
      <c r="G119" s="208"/>
      <c r="H119" s="208"/>
      <c r="I119" s="208"/>
      <c r="J119" s="208"/>
      <c r="K119" s="208"/>
      <c r="L119" s="208"/>
      <c r="M119" s="208"/>
      <c r="N119" s="208"/>
      <c r="O119" s="208"/>
      <c r="P119" s="189"/>
    </row>
    <row r="120" spans="1:16" x14ac:dyDescent="0.25">
      <c r="A120" s="192"/>
      <c r="B120" s="207"/>
      <c r="C120" s="208"/>
      <c r="D120" s="208"/>
      <c r="E120" s="208"/>
      <c r="F120" s="208"/>
      <c r="G120" s="208"/>
      <c r="H120" s="208"/>
      <c r="I120" s="208"/>
      <c r="J120" s="208"/>
      <c r="K120" s="208"/>
      <c r="L120" s="208"/>
      <c r="M120" s="208"/>
      <c r="N120" s="208"/>
      <c r="O120" s="208"/>
      <c r="P120" s="189"/>
    </row>
    <row r="121" spans="1:16" x14ac:dyDescent="0.25">
      <c r="A121" s="192"/>
      <c r="B121" s="207"/>
      <c r="C121" s="208"/>
      <c r="D121" s="208"/>
      <c r="E121" s="208"/>
      <c r="F121" s="208"/>
      <c r="G121" s="208"/>
      <c r="H121" s="208"/>
      <c r="I121" s="208"/>
      <c r="J121" s="208"/>
      <c r="K121" s="208"/>
      <c r="L121" s="208"/>
      <c r="M121" s="208"/>
      <c r="N121" s="208"/>
      <c r="O121" s="208"/>
      <c r="P121" s="189"/>
    </row>
    <row r="122" spans="1:16" x14ac:dyDescent="0.25">
      <c r="A122" s="1"/>
      <c r="B122" s="207"/>
      <c r="C122" s="208"/>
      <c r="D122" s="208"/>
      <c r="E122" s="208"/>
      <c r="F122" s="208"/>
      <c r="G122" s="208"/>
      <c r="H122" s="208"/>
      <c r="I122" s="208"/>
      <c r="J122" s="208"/>
      <c r="K122" s="208"/>
      <c r="L122" s="208"/>
      <c r="M122" s="208"/>
      <c r="N122" s="208"/>
      <c r="O122" s="208"/>
      <c r="P122" s="189"/>
    </row>
    <row r="123" spans="1:16" x14ac:dyDescent="0.25">
      <c r="A123" s="198"/>
      <c r="B123" s="207"/>
      <c r="C123" s="208"/>
      <c r="D123" s="208"/>
      <c r="E123" s="208"/>
      <c r="F123" s="208"/>
      <c r="G123" s="208"/>
      <c r="H123" s="208"/>
      <c r="I123" s="208"/>
      <c r="J123" s="208"/>
      <c r="K123" s="208"/>
      <c r="L123" s="208"/>
      <c r="M123" s="208"/>
      <c r="N123" s="208"/>
      <c r="O123" s="208"/>
      <c r="P123" s="189"/>
    </row>
    <row r="124" spans="1:16" x14ac:dyDescent="0.25">
      <c r="A124" s="198"/>
      <c r="B124" s="201"/>
      <c r="C124" s="209"/>
      <c r="D124" s="209"/>
      <c r="E124" s="202"/>
      <c r="F124" s="202"/>
      <c r="G124" s="202"/>
      <c r="H124" s="202"/>
      <c r="I124" s="202"/>
      <c r="J124" s="202"/>
      <c r="K124" s="202"/>
      <c r="L124" s="202"/>
      <c r="M124" s="202"/>
      <c r="N124" s="202"/>
      <c r="O124" s="204"/>
      <c r="P124" s="189"/>
    </row>
    <row r="125" spans="1:16" x14ac:dyDescent="0.25">
      <c r="A125" s="192"/>
      <c r="B125" s="193"/>
      <c r="C125" s="194"/>
      <c r="D125" s="194"/>
      <c r="E125" s="194"/>
      <c r="F125" s="194"/>
      <c r="G125" s="194"/>
      <c r="H125" s="194"/>
      <c r="I125" s="194"/>
      <c r="J125" s="194"/>
      <c r="K125" s="194"/>
      <c r="L125" s="194"/>
      <c r="M125" s="194"/>
      <c r="N125" s="194"/>
      <c r="O125" s="195"/>
      <c r="P125" s="189"/>
    </row>
    <row r="126" spans="1:16" x14ac:dyDescent="0.25">
      <c r="A126" s="207"/>
      <c r="B126" s="207"/>
      <c r="C126" s="208"/>
      <c r="D126" s="208"/>
      <c r="E126" s="208"/>
      <c r="F126" s="208"/>
      <c r="G126" s="208"/>
      <c r="H126" s="208"/>
      <c r="I126" s="208"/>
      <c r="J126" s="208"/>
      <c r="K126" s="208"/>
      <c r="L126" s="208"/>
      <c r="M126" s="208"/>
      <c r="N126" s="208"/>
      <c r="O126" s="208"/>
      <c r="P126" s="189"/>
    </row>
    <row r="127" spans="1:16" x14ac:dyDescent="0.25">
      <c r="A127" s="207"/>
      <c r="B127" s="207"/>
      <c r="C127" s="208"/>
      <c r="D127" s="208"/>
      <c r="E127" s="208"/>
      <c r="F127" s="208"/>
      <c r="G127" s="208"/>
      <c r="H127" s="208"/>
      <c r="I127" s="208"/>
      <c r="J127" s="208"/>
      <c r="K127" s="208"/>
      <c r="L127" s="208"/>
      <c r="M127" s="208"/>
      <c r="N127" s="208"/>
      <c r="O127" s="208"/>
      <c r="P127" s="189"/>
    </row>
    <row r="128" spans="1:16" x14ac:dyDescent="0.25">
      <c r="A128" s="207"/>
      <c r="B128" s="207"/>
      <c r="C128" s="208"/>
      <c r="D128" s="208"/>
      <c r="E128" s="208"/>
      <c r="F128" s="208"/>
      <c r="G128" s="208"/>
      <c r="H128" s="208"/>
      <c r="I128" s="208"/>
      <c r="J128" s="208"/>
      <c r="K128" s="208"/>
      <c r="L128" s="208"/>
      <c r="M128" s="208"/>
      <c r="N128" s="208"/>
      <c r="O128" s="208"/>
      <c r="P128" s="189"/>
    </row>
    <row r="129" spans="1:16" x14ac:dyDescent="0.25">
      <c r="A129" s="207"/>
      <c r="B129" s="207"/>
      <c r="C129" s="208"/>
      <c r="D129" s="208"/>
      <c r="E129" s="208"/>
      <c r="F129" s="208"/>
      <c r="G129" s="208"/>
      <c r="H129" s="208"/>
      <c r="I129" s="208"/>
      <c r="J129" s="208"/>
      <c r="K129" s="208"/>
      <c r="L129" s="208"/>
      <c r="M129" s="208"/>
      <c r="N129" s="208"/>
      <c r="O129" s="208"/>
      <c r="P129" s="189"/>
    </row>
    <row r="130" spans="1:16" x14ac:dyDescent="0.25">
      <c r="A130" s="1"/>
      <c r="B130" s="207"/>
      <c r="C130" s="208"/>
      <c r="D130" s="208"/>
      <c r="E130" s="208"/>
      <c r="F130" s="208"/>
      <c r="G130" s="208"/>
      <c r="H130" s="208"/>
      <c r="I130" s="208"/>
      <c r="J130" s="208"/>
      <c r="K130" s="208"/>
      <c r="L130" s="208"/>
      <c r="M130" s="208"/>
      <c r="N130" s="208"/>
      <c r="O130" s="208"/>
      <c r="P130" s="189"/>
    </row>
    <row r="131" spans="1:16" x14ac:dyDescent="0.25">
      <c r="A131" s="207"/>
      <c r="B131" s="207"/>
      <c r="C131" s="208"/>
      <c r="D131" s="208"/>
      <c r="E131" s="208"/>
      <c r="F131" s="208"/>
      <c r="G131" s="208"/>
      <c r="H131" s="208"/>
      <c r="I131" s="208"/>
      <c r="J131" s="208"/>
      <c r="K131" s="208"/>
      <c r="L131" s="208"/>
      <c r="M131" s="208"/>
      <c r="N131" s="208"/>
      <c r="O131" s="208"/>
      <c r="P131" s="189"/>
    </row>
    <row r="132" spans="1:16" x14ac:dyDescent="0.25">
      <c r="A132" s="207"/>
      <c r="B132" s="207"/>
      <c r="C132" s="208"/>
      <c r="D132" s="208"/>
      <c r="E132" s="208"/>
      <c r="F132" s="208"/>
      <c r="G132" s="208"/>
      <c r="H132" s="208"/>
      <c r="I132" s="208"/>
      <c r="J132" s="208"/>
      <c r="K132" s="208"/>
      <c r="L132" s="208"/>
      <c r="M132" s="208"/>
      <c r="N132" s="208"/>
      <c r="O132" s="208"/>
      <c r="P132" s="189"/>
    </row>
    <row r="133" spans="1:16" x14ac:dyDescent="0.25">
      <c r="A133" s="207"/>
      <c r="B133" s="207"/>
      <c r="C133" s="208"/>
      <c r="D133" s="208"/>
      <c r="E133" s="208"/>
      <c r="F133" s="208"/>
      <c r="G133" s="208"/>
      <c r="H133" s="208"/>
      <c r="I133" s="208"/>
      <c r="J133" s="208"/>
      <c r="K133" s="208"/>
      <c r="L133" s="208"/>
      <c r="M133" s="208"/>
      <c r="N133" s="208"/>
      <c r="O133" s="208"/>
      <c r="P133" s="189"/>
    </row>
    <row r="134" spans="1:16" x14ac:dyDescent="0.25">
      <c r="A134" s="207"/>
      <c r="B134" s="207"/>
      <c r="C134" s="208"/>
      <c r="D134" s="208"/>
      <c r="E134" s="208"/>
      <c r="F134" s="208"/>
      <c r="G134" s="208"/>
      <c r="H134" s="208"/>
      <c r="I134" s="207"/>
      <c r="J134" s="207"/>
      <c r="K134" s="207"/>
      <c r="L134" s="207"/>
      <c r="M134" s="207"/>
      <c r="N134" s="207"/>
      <c r="O134" s="207"/>
      <c r="P134" s="1"/>
    </row>
    <row r="135" spans="1:16" x14ac:dyDescent="0.25">
      <c r="A135" s="198"/>
      <c r="B135" s="201"/>
      <c r="C135" s="202"/>
      <c r="D135" s="202"/>
      <c r="E135" s="202"/>
      <c r="F135" s="202"/>
      <c r="G135" s="202"/>
      <c r="H135" s="202"/>
      <c r="I135" s="202"/>
      <c r="J135" s="202"/>
      <c r="K135" s="202"/>
      <c r="L135" s="202"/>
      <c r="M135" s="202"/>
      <c r="N135" s="202"/>
      <c r="O135" s="204"/>
      <c r="P135" s="1"/>
    </row>
    <row r="136" spans="1:16" x14ac:dyDescent="0.25">
      <c r="A136" s="192"/>
      <c r="B136" s="193"/>
      <c r="C136" s="194"/>
      <c r="D136" s="194"/>
      <c r="E136" s="194"/>
      <c r="F136" s="194"/>
      <c r="G136" s="194"/>
      <c r="H136" s="194"/>
      <c r="I136" s="194"/>
      <c r="J136" s="194"/>
      <c r="K136" s="194"/>
      <c r="L136" s="194"/>
      <c r="M136" s="194"/>
      <c r="N136" s="194"/>
      <c r="O136" s="195"/>
      <c r="P136" s="1"/>
    </row>
    <row r="137" spans="1:16" x14ac:dyDescent="0.25">
      <c r="A137" s="192"/>
      <c r="B137" s="207"/>
      <c r="C137" s="207"/>
      <c r="D137" s="207"/>
      <c r="E137" s="207"/>
      <c r="F137" s="207"/>
      <c r="G137" s="207"/>
      <c r="H137" s="207"/>
      <c r="I137" s="207"/>
      <c r="J137" s="207"/>
      <c r="K137" s="207"/>
      <c r="L137" s="207"/>
      <c r="M137" s="207"/>
      <c r="N137" s="207"/>
      <c r="O137" s="207"/>
      <c r="P137" s="1"/>
    </row>
    <row r="138" spans="1:16" x14ac:dyDescent="0.25">
      <c r="A138" s="192"/>
      <c r="B138" s="207"/>
      <c r="C138" s="207"/>
      <c r="D138" s="207"/>
      <c r="E138" s="207"/>
      <c r="F138" s="207"/>
      <c r="G138" s="207"/>
      <c r="H138" s="207"/>
      <c r="I138" s="207"/>
      <c r="J138" s="207"/>
      <c r="K138" s="207"/>
      <c r="L138" s="207"/>
      <c r="M138" s="207"/>
      <c r="N138" s="207"/>
      <c r="O138" s="207"/>
      <c r="P138" s="1"/>
    </row>
    <row r="139" spans="1:16" x14ac:dyDescent="0.25">
      <c r="A139" s="192"/>
      <c r="B139" s="207"/>
      <c r="C139" s="207"/>
      <c r="D139" s="207"/>
      <c r="E139" s="207"/>
      <c r="F139" s="207"/>
      <c r="G139" s="207"/>
      <c r="H139" s="207"/>
      <c r="I139" s="207"/>
      <c r="J139" s="207"/>
      <c r="K139" s="207"/>
      <c r="L139" s="207"/>
      <c r="M139" s="207"/>
      <c r="N139" s="207"/>
      <c r="O139" s="207"/>
      <c r="P139" s="1"/>
    </row>
    <row r="140" spans="1:16" x14ac:dyDescent="0.25">
      <c r="A140" s="1"/>
      <c r="B140" s="210"/>
      <c r="C140" s="211"/>
      <c r="D140" s="211"/>
      <c r="E140" s="211"/>
      <c r="F140" s="211"/>
      <c r="G140" s="211"/>
      <c r="H140" s="211"/>
      <c r="I140" s="211"/>
      <c r="J140" s="211"/>
      <c r="K140" s="211"/>
      <c r="L140" s="211"/>
      <c r="M140" s="211"/>
      <c r="N140" s="211"/>
      <c r="O140" s="211"/>
      <c r="P140" s="1"/>
    </row>
    <row r="141" spans="1:16" x14ac:dyDescent="0.25">
      <c r="A141" s="212"/>
      <c r="B141" s="210"/>
      <c r="C141" s="211"/>
      <c r="D141" s="211"/>
      <c r="E141" s="211"/>
      <c r="F141" s="211"/>
      <c r="G141" s="211"/>
      <c r="H141" s="211"/>
      <c r="I141" s="211"/>
      <c r="J141" s="211"/>
      <c r="K141" s="211"/>
      <c r="L141" s="211"/>
      <c r="M141" s="211"/>
      <c r="N141" s="211"/>
      <c r="O141" s="211"/>
      <c r="P141" s="1"/>
    </row>
    <row r="142" spans="1:16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1:16" x14ac:dyDescent="0.25">
      <c r="A143" s="213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1:16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1:16" x14ac:dyDescent="0.25">
      <c r="A145" s="206"/>
      <c r="B145" s="156"/>
      <c r="C145" s="156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1:16" x14ac:dyDescent="0.25">
      <c r="A146" s="155"/>
      <c r="B146" s="156"/>
      <c r="C146" s="156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1:16" x14ac:dyDescent="0.25">
      <c r="A147" s="190"/>
      <c r="B147" s="190"/>
      <c r="C147" s="19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1:16" x14ac:dyDescent="0.25">
      <c r="A148" s="192"/>
      <c r="B148" s="193"/>
      <c r="C148" s="194"/>
      <c r="D148" s="194"/>
      <c r="E148" s="194"/>
      <c r="F148" s="194"/>
      <c r="G148" s="194"/>
      <c r="H148" s="194"/>
      <c r="I148" s="194"/>
      <c r="J148" s="194"/>
      <c r="K148" s="194"/>
      <c r="L148" s="194"/>
      <c r="M148" s="194"/>
      <c r="N148" s="194"/>
      <c r="O148" s="195"/>
      <c r="P148" s="1"/>
    </row>
    <row r="149" spans="1:16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1:16" x14ac:dyDescent="0.25">
      <c r="A150" s="192"/>
      <c r="B150" s="193"/>
      <c r="C150" s="194"/>
      <c r="D150" s="194"/>
      <c r="E150" s="194"/>
      <c r="F150" s="194"/>
      <c r="G150" s="194"/>
      <c r="H150" s="194"/>
      <c r="I150" s="194"/>
      <c r="J150" s="194"/>
      <c r="K150" s="194"/>
      <c r="L150" s="194"/>
      <c r="M150" s="194"/>
      <c r="N150" s="194"/>
      <c r="O150" s="195"/>
      <c r="P150" s="1"/>
    </row>
    <row r="151" spans="1:16" x14ac:dyDescent="0.25">
      <c r="A151" s="214"/>
      <c r="B151" s="215"/>
      <c r="C151" s="216"/>
      <c r="D151" s="216"/>
      <c r="E151" s="216"/>
      <c r="F151" s="216"/>
      <c r="G151" s="216"/>
      <c r="H151" s="216"/>
      <c r="I151" s="216"/>
      <c r="J151" s="216"/>
      <c r="K151" s="216"/>
      <c r="L151" s="216"/>
      <c r="M151" s="216"/>
      <c r="N151" s="216"/>
      <c r="O151" s="217"/>
      <c r="P151" s="1"/>
    </row>
    <row r="152" spans="1:16" x14ac:dyDescent="0.25">
      <c r="A152" s="215"/>
      <c r="B152" s="215"/>
      <c r="C152" s="216"/>
      <c r="D152" s="216"/>
      <c r="E152" s="216"/>
      <c r="F152" s="216"/>
      <c r="G152" s="216"/>
      <c r="H152" s="216"/>
      <c r="I152" s="216"/>
      <c r="J152" s="216"/>
      <c r="K152" s="216"/>
      <c r="L152" s="216"/>
      <c r="M152" s="216"/>
      <c r="N152" s="216"/>
      <c r="O152" s="216"/>
      <c r="P152" s="1"/>
    </row>
    <row r="153" spans="1:16" x14ac:dyDescent="0.25">
      <c r="A153" s="215"/>
      <c r="B153" s="215"/>
      <c r="C153" s="216"/>
      <c r="D153" s="216"/>
      <c r="E153" s="216"/>
      <c r="F153" s="216"/>
      <c r="G153" s="216"/>
      <c r="H153" s="216"/>
      <c r="I153" s="216"/>
      <c r="J153" s="216"/>
      <c r="K153" s="216"/>
      <c r="L153" s="216"/>
      <c r="M153" s="216"/>
      <c r="N153" s="216"/>
      <c r="O153" s="216"/>
      <c r="P153" s="1"/>
    </row>
    <row r="154" spans="1:16" x14ac:dyDescent="0.25">
      <c r="A154" s="207"/>
      <c r="B154" s="215"/>
      <c r="C154" s="216"/>
      <c r="D154" s="216"/>
      <c r="E154" s="216"/>
      <c r="F154" s="216"/>
      <c r="G154" s="216"/>
      <c r="H154" s="216"/>
      <c r="I154" s="216"/>
      <c r="J154" s="216"/>
      <c r="K154" s="216"/>
      <c r="L154" s="216"/>
      <c r="M154" s="216"/>
      <c r="N154" s="216"/>
      <c r="O154" s="216"/>
      <c r="P154" s="1"/>
    </row>
    <row r="155" spans="1:16" x14ac:dyDescent="0.25">
      <c r="A155" s="207"/>
      <c r="B155" s="215"/>
      <c r="C155" s="216"/>
      <c r="D155" s="216"/>
      <c r="E155" s="216"/>
      <c r="F155" s="216"/>
      <c r="G155" s="216"/>
      <c r="H155" s="216"/>
      <c r="I155" s="216"/>
      <c r="J155" s="216"/>
      <c r="K155" s="216"/>
      <c r="L155" s="216"/>
      <c r="M155" s="216"/>
      <c r="N155" s="216"/>
      <c r="O155" s="216"/>
      <c r="P155" s="1"/>
    </row>
    <row r="156" spans="1:16" x14ac:dyDescent="0.25">
      <c r="A156" s="207"/>
      <c r="B156" s="215"/>
      <c r="C156" s="216"/>
      <c r="D156" s="216"/>
      <c r="E156" s="216"/>
      <c r="F156" s="216"/>
      <c r="G156" s="216"/>
      <c r="H156" s="216"/>
      <c r="I156" s="216"/>
      <c r="J156" s="216"/>
      <c r="K156" s="216"/>
      <c r="L156" s="216"/>
      <c r="M156" s="216"/>
      <c r="N156" s="216"/>
      <c r="O156" s="216"/>
      <c r="P156" s="1"/>
    </row>
    <row r="157" spans="1:16" x14ac:dyDescent="0.25">
      <c r="A157" s="218"/>
      <c r="B157" s="215"/>
      <c r="C157" s="216"/>
      <c r="D157" s="216"/>
      <c r="E157" s="216"/>
      <c r="F157" s="216"/>
      <c r="G157" s="216"/>
      <c r="H157" s="216"/>
      <c r="I157" s="216"/>
      <c r="J157" s="216"/>
      <c r="K157" s="216"/>
      <c r="L157" s="216"/>
      <c r="M157" s="216"/>
      <c r="N157" s="216"/>
      <c r="O157" s="216"/>
      <c r="P157" s="1"/>
    </row>
    <row r="158" spans="1:16" x14ac:dyDescent="0.25">
      <c r="A158" s="218"/>
      <c r="B158" s="215"/>
      <c r="C158" s="216"/>
      <c r="D158" s="216"/>
      <c r="E158" s="216"/>
      <c r="F158" s="216"/>
      <c r="G158" s="216"/>
      <c r="H158" s="216"/>
      <c r="I158" s="216"/>
      <c r="J158" s="216"/>
      <c r="K158" s="216"/>
      <c r="L158" s="216"/>
      <c r="M158" s="216"/>
      <c r="N158" s="216"/>
      <c r="O158" s="216"/>
      <c r="P158" s="1"/>
    </row>
    <row r="159" spans="1:16" x14ac:dyDescent="0.25">
      <c r="A159" s="218"/>
      <c r="B159" s="215"/>
      <c r="C159" s="216"/>
      <c r="D159" s="216"/>
      <c r="E159" s="216"/>
      <c r="F159" s="216"/>
      <c r="G159" s="216"/>
      <c r="H159" s="216"/>
      <c r="I159" s="216"/>
      <c r="J159" s="216"/>
      <c r="K159" s="216"/>
      <c r="L159" s="216"/>
      <c r="M159" s="216"/>
      <c r="N159" s="216"/>
      <c r="O159" s="216"/>
      <c r="P159" s="1"/>
    </row>
    <row r="160" spans="1:16" x14ac:dyDescent="0.25">
      <c r="A160" s="218"/>
      <c r="B160" s="215"/>
      <c r="C160" s="216"/>
      <c r="D160" s="216"/>
      <c r="E160" s="216"/>
      <c r="F160" s="216"/>
      <c r="G160" s="216"/>
      <c r="H160" s="216"/>
      <c r="I160" s="216"/>
      <c r="J160" s="216"/>
      <c r="K160" s="216"/>
      <c r="L160" s="216"/>
      <c r="M160" s="216"/>
      <c r="N160" s="216"/>
      <c r="O160" s="216"/>
      <c r="P160" s="1"/>
    </row>
    <row r="161" spans="1:17" x14ac:dyDescent="0.25">
      <c r="A161" s="218"/>
      <c r="B161" s="215"/>
      <c r="C161" s="216"/>
      <c r="D161" s="216"/>
      <c r="E161" s="216"/>
      <c r="F161" s="216"/>
      <c r="G161" s="216"/>
      <c r="H161" s="216"/>
      <c r="I161" s="216"/>
      <c r="J161" s="216"/>
      <c r="K161" s="216"/>
      <c r="L161" s="216"/>
      <c r="M161" s="216"/>
      <c r="N161" s="216"/>
      <c r="O161" s="216"/>
      <c r="P161" s="1"/>
    </row>
    <row r="162" spans="1:17" x14ac:dyDescent="0.25">
      <c r="A162" s="218"/>
      <c r="B162" s="215"/>
      <c r="C162" s="216"/>
      <c r="D162" s="216"/>
      <c r="E162" s="216"/>
      <c r="F162" s="216"/>
      <c r="G162" s="216"/>
      <c r="H162" s="216"/>
      <c r="I162" s="216"/>
      <c r="J162" s="216"/>
      <c r="K162" s="216"/>
      <c r="L162" s="216"/>
      <c r="M162" s="216"/>
      <c r="N162" s="216"/>
      <c r="O162" s="216"/>
      <c r="P162" s="1"/>
      <c r="Q162" t="s">
        <v>149</v>
      </c>
    </row>
    <row r="163" spans="1:17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7" x14ac:dyDescent="0.25">
      <c r="A164" s="213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7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7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7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7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7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7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7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7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7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7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</sheetData>
  <mergeCells count="14">
    <mergeCell ref="A34:A35"/>
    <mergeCell ref="A36:A37"/>
    <mergeCell ref="A20:A21"/>
    <mergeCell ref="A24:A25"/>
    <mergeCell ref="A26:A27"/>
    <mergeCell ref="A28:A29"/>
    <mergeCell ref="A30:A31"/>
    <mergeCell ref="A32:A33"/>
    <mergeCell ref="A18:A19"/>
    <mergeCell ref="A8:A9"/>
    <mergeCell ref="A10:A11"/>
    <mergeCell ref="A12:A13"/>
    <mergeCell ref="A14:A15"/>
    <mergeCell ref="A16:A17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R71"/>
  <sheetViews>
    <sheetView topLeftCell="A28" zoomScale="85" zoomScaleNormal="85" workbookViewId="0">
      <selection activeCell="E16" sqref="E16"/>
    </sheetView>
  </sheetViews>
  <sheetFormatPr defaultRowHeight="12.75" x14ac:dyDescent="0.25"/>
  <cols>
    <col min="1" max="1" width="23.140625" style="5" customWidth="1"/>
    <col min="2" max="4" width="10.140625" style="8" customWidth="1"/>
    <col min="5" max="5" width="58.5703125" style="8" customWidth="1"/>
    <col min="6" max="6" width="9.140625" style="8"/>
    <col min="7" max="7" width="9.140625" style="8" customWidth="1"/>
    <col min="8" max="11" width="9.140625" style="8"/>
    <col min="12" max="12" width="14.28515625" style="8" customWidth="1"/>
    <col min="13" max="13" width="13.7109375" style="8" customWidth="1"/>
    <col min="14" max="14" width="9.140625" style="8"/>
    <col min="15" max="15" width="10.28515625" style="8" bestFit="1" customWidth="1"/>
    <col min="16" max="256" width="9.140625" style="8"/>
    <col min="257" max="257" width="23.140625" style="8" customWidth="1"/>
    <col min="258" max="260" width="10.140625" style="8" customWidth="1"/>
    <col min="261" max="261" width="58.5703125" style="8" customWidth="1"/>
    <col min="262" max="262" width="9.140625" style="8"/>
    <col min="263" max="263" width="9.140625" style="8" customWidth="1"/>
    <col min="264" max="267" width="9.140625" style="8"/>
    <col min="268" max="268" width="14.28515625" style="8" customWidth="1"/>
    <col min="269" max="269" width="13.7109375" style="8" customWidth="1"/>
    <col min="270" max="270" width="9.140625" style="8"/>
    <col min="271" max="271" width="10.28515625" style="8" bestFit="1" customWidth="1"/>
    <col min="272" max="512" width="9.140625" style="8"/>
    <col min="513" max="513" width="23.140625" style="8" customWidth="1"/>
    <col min="514" max="516" width="10.140625" style="8" customWidth="1"/>
    <col min="517" max="517" width="58.5703125" style="8" customWidth="1"/>
    <col min="518" max="518" width="9.140625" style="8"/>
    <col min="519" max="519" width="9.140625" style="8" customWidth="1"/>
    <col min="520" max="523" width="9.140625" style="8"/>
    <col min="524" max="524" width="14.28515625" style="8" customWidth="1"/>
    <col min="525" max="525" width="13.7109375" style="8" customWidth="1"/>
    <col min="526" max="526" width="9.140625" style="8"/>
    <col min="527" max="527" width="10.28515625" style="8" bestFit="1" customWidth="1"/>
    <col min="528" max="768" width="9.140625" style="8"/>
    <col min="769" max="769" width="23.140625" style="8" customWidth="1"/>
    <col min="770" max="772" width="10.140625" style="8" customWidth="1"/>
    <col min="773" max="773" width="58.5703125" style="8" customWidth="1"/>
    <col min="774" max="774" width="9.140625" style="8"/>
    <col min="775" max="775" width="9.140625" style="8" customWidth="1"/>
    <col min="776" max="779" width="9.140625" style="8"/>
    <col min="780" max="780" width="14.28515625" style="8" customWidth="1"/>
    <col min="781" max="781" width="13.7109375" style="8" customWidth="1"/>
    <col min="782" max="782" width="9.140625" style="8"/>
    <col min="783" max="783" width="10.28515625" style="8" bestFit="1" customWidth="1"/>
    <col min="784" max="1024" width="9.140625" style="8"/>
    <col min="1025" max="1025" width="23.140625" style="8" customWidth="1"/>
    <col min="1026" max="1028" width="10.140625" style="8" customWidth="1"/>
    <col min="1029" max="1029" width="58.5703125" style="8" customWidth="1"/>
    <col min="1030" max="1030" width="9.140625" style="8"/>
    <col min="1031" max="1031" width="9.140625" style="8" customWidth="1"/>
    <col min="1032" max="1035" width="9.140625" style="8"/>
    <col min="1036" max="1036" width="14.28515625" style="8" customWidth="1"/>
    <col min="1037" max="1037" width="13.7109375" style="8" customWidth="1"/>
    <col min="1038" max="1038" width="9.140625" style="8"/>
    <col min="1039" max="1039" width="10.28515625" style="8" bestFit="1" customWidth="1"/>
    <col min="1040" max="1280" width="9.140625" style="8"/>
    <col min="1281" max="1281" width="23.140625" style="8" customWidth="1"/>
    <col min="1282" max="1284" width="10.140625" style="8" customWidth="1"/>
    <col min="1285" max="1285" width="58.5703125" style="8" customWidth="1"/>
    <col min="1286" max="1286" width="9.140625" style="8"/>
    <col min="1287" max="1287" width="9.140625" style="8" customWidth="1"/>
    <col min="1288" max="1291" width="9.140625" style="8"/>
    <col min="1292" max="1292" width="14.28515625" style="8" customWidth="1"/>
    <col min="1293" max="1293" width="13.7109375" style="8" customWidth="1"/>
    <col min="1294" max="1294" width="9.140625" style="8"/>
    <col min="1295" max="1295" width="10.28515625" style="8" bestFit="1" customWidth="1"/>
    <col min="1296" max="1536" width="9.140625" style="8"/>
    <col min="1537" max="1537" width="23.140625" style="8" customWidth="1"/>
    <col min="1538" max="1540" width="10.140625" style="8" customWidth="1"/>
    <col min="1541" max="1541" width="58.5703125" style="8" customWidth="1"/>
    <col min="1542" max="1542" width="9.140625" style="8"/>
    <col min="1543" max="1543" width="9.140625" style="8" customWidth="1"/>
    <col min="1544" max="1547" width="9.140625" style="8"/>
    <col min="1548" max="1548" width="14.28515625" style="8" customWidth="1"/>
    <col min="1549" max="1549" width="13.7109375" style="8" customWidth="1"/>
    <col min="1550" max="1550" width="9.140625" style="8"/>
    <col min="1551" max="1551" width="10.28515625" style="8" bestFit="1" customWidth="1"/>
    <col min="1552" max="1792" width="9.140625" style="8"/>
    <col min="1793" max="1793" width="23.140625" style="8" customWidth="1"/>
    <col min="1794" max="1796" width="10.140625" style="8" customWidth="1"/>
    <col min="1797" max="1797" width="58.5703125" style="8" customWidth="1"/>
    <col min="1798" max="1798" width="9.140625" style="8"/>
    <col min="1799" max="1799" width="9.140625" style="8" customWidth="1"/>
    <col min="1800" max="1803" width="9.140625" style="8"/>
    <col min="1804" max="1804" width="14.28515625" style="8" customWidth="1"/>
    <col min="1805" max="1805" width="13.7109375" style="8" customWidth="1"/>
    <col min="1806" max="1806" width="9.140625" style="8"/>
    <col min="1807" max="1807" width="10.28515625" style="8" bestFit="1" customWidth="1"/>
    <col min="1808" max="2048" width="9.140625" style="8"/>
    <col min="2049" max="2049" width="23.140625" style="8" customWidth="1"/>
    <col min="2050" max="2052" width="10.140625" style="8" customWidth="1"/>
    <col min="2053" max="2053" width="58.5703125" style="8" customWidth="1"/>
    <col min="2054" max="2054" width="9.140625" style="8"/>
    <col min="2055" max="2055" width="9.140625" style="8" customWidth="1"/>
    <col min="2056" max="2059" width="9.140625" style="8"/>
    <col min="2060" max="2060" width="14.28515625" style="8" customWidth="1"/>
    <col min="2061" max="2061" width="13.7109375" style="8" customWidth="1"/>
    <col min="2062" max="2062" width="9.140625" style="8"/>
    <col min="2063" max="2063" width="10.28515625" style="8" bestFit="1" customWidth="1"/>
    <col min="2064" max="2304" width="9.140625" style="8"/>
    <col min="2305" max="2305" width="23.140625" style="8" customWidth="1"/>
    <col min="2306" max="2308" width="10.140625" style="8" customWidth="1"/>
    <col min="2309" max="2309" width="58.5703125" style="8" customWidth="1"/>
    <col min="2310" max="2310" width="9.140625" style="8"/>
    <col min="2311" max="2311" width="9.140625" style="8" customWidth="1"/>
    <col min="2312" max="2315" width="9.140625" style="8"/>
    <col min="2316" max="2316" width="14.28515625" style="8" customWidth="1"/>
    <col min="2317" max="2317" width="13.7109375" style="8" customWidth="1"/>
    <col min="2318" max="2318" width="9.140625" style="8"/>
    <col min="2319" max="2319" width="10.28515625" style="8" bestFit="1" customWidth="1"/>
    <col min="2320" max="2560" width="9.140625" style="8"/>
    <col min="2561" max="2561" width="23.140625" style="8" customWidth="1"/>
    <col min="2562" max="2564" width="10.140625" style="8" customWidth="1"/>
    <col min="2565" max="2565" width="58.5703125" style="8" customWidth="1"/>
    <col min="2566" max="2566" width="9.140625" style="8"/>
    <col min="2567" max="2567" width="9.140625" style="8" customWidth="1"/>
    <col min="2568" max="2571" width="9.140625" style="8"/>
    <col min="2572" max="2572" width="14.28515625" style="8" customWidth="1"/>
    <col min="2573" max="2573" width="13.7109375" style="8" customWidth="1"/>
    <col min="2574" max="2574" width="9.140625" style="8"/>
    <col min="2575" max="2575" width="10.28515625" style="8" bestFit="1" customWidth="1"/>
    <col min="2576" max="2816" width="9.140625" style="8"/>
    <col min="2817" max="2817" width="23.140625" style="8" customWidth="1"/>
    <col min="2818" max="2820" width="10.140625" style="8" customWidth="1"/>
    <col min="2821" max="2821" width="58.5703125" style="8" customWidth="1"/>
    <col min="2822" max="2822" width="9.140625" style="8"/>
    <col min="2823" max="2823" width="9.140625" style="8" customWidth="1"/>
    <col min="2824" max="2827" width="9.140625" style="8"/>
    <col min="2828" max="2828" width="14.28515625" style="8" customWidth="1"/>
    <col min="2829" max="2829" width="13.7109375" style="8" customWidth="1"/>
    <col min="2830" max="2830" width="9.140625" style="8"/>
    <col min="2831" max="2831" width="10.28515625" style="8" bestFit="1" customWidth="1"/>
    <col min="2832" max="3072" width="9.140625" style="8"/>
    <col min="3073" max="3073" width="23.140625" style="8" customWidth="1"/>
    <col min="3074" max="3076" width="10.140625" style="8" customWidth="1"/>
    <col min="3077" max="3077" width="58.5703125" style="8" customWidth="1"/>
    <col min="3078" max="3078" width="9.140625" style="8"/>
    <col min="3079" max="3079" width="9.140625" style="8" customWidth="1"/>
    <col min="3080" max="3083" width="9.140625" style="8"/>
    <col min="3084" max="3084" width="14.28515625" style="8" customWidth="1"/>
    <col min="3085" max="3085" width="13.7109375" style="8" customWidth="1"/>
    <col min="3086" max="3086" width="9.140625" style="8"/>
    <col min="3087" max="3087" width="10.28515625" style="8" bestFit="1" customWidth="1"/>
    <col min="3088" max="3328" width="9.140625" style="8"/>
    <col min="3329" max="3329" width="23.140625" style="8" customWidth="1"/>
    <col min="3330" max="3332" width="10.140625" style="8" customWidth="1"/>
    <col min="3333" max="3333" width="58.5703125" style="8" customWidth="1"/>
    <col min="3334" max="3334" width="9.140625" style="8"/>
    <col min="3335" max="3335" width="9.140625" style="8" customWidth="1"/>
    <col min="3336" max="3339" width="9.140625" style="8"/>
    <col min="3340" max="3340" width="14.28515625" style="8" customWidth="1"/>
    <col min="3341" max="3341" width="13.7109375" style="8" customWidth="1"/>
    <col min="3342" max="3342" width="9.140625" style="8"/>
    <col min="3343" max="3343" width="10.28515625" style="8" bestFit="1" customWidth="1"/>
    <col min="3344" max="3584" width="9.140625" style="8"/>
    <col min="3585" max="3585" width="23.140625" style="8" customWidth="1"/>
    <col min="3586" max="3588" width="10.140625" style="8" customWidth="1"/>
    <col min="3589" max="3589" width="58.5703125" style="8" customWidth="1"/>
    <col min="3590" max="3590" width="9.140625" style="8"/>
    <col min="3591" max="3591" width="9.140625" style="8" customWidth="1"/>
    <col min="3592" max="3595" width="9.140625" style="8"/>
    <col min="3596" max="3596" width="14.28515625" style="8" customWidth="1"/>
    <col min="3597" max="3597" width="13.7109375" style="8" customWidth="1"/>
    <col min="3598" max="3598" width="9.140625" style="8"/>
    <col min="3599" max="3599" width="10.28515625" style="8" bestFit="1" customWidth="1"/>
    <col min="3600" max="3840" width="9.140625" style="8"/>
    <col min="3841" max="3841" width="23.140625" style="8" customWidth="1"/>
    <col min="3842" max="3844" width="10.140625" style="8" customWidth="1"/>
    <col min="3845" max="3845" width="58.5703125" style="8" customWidth="1"/>
    <col min="3846" max="3846" width="9.140625" style="8"/>
    <col min="3847" max="3847" width="9.140625" style="8" customWidth="1"/>
    <col min="3848" max="3851" width="9.140625" style="8"/>
    <col min="3852" max="3852" width="14.28515625" style="8" customWidth="1"/>
    <col min="3853" max="3853" width="13.7109375" style="8" customWidth="1"/>
    <col min="3854" max="3854" width="9.140625" style="8"/>
    <col min="3855" max="3855" width="10.28515625" style="8" bestFit="1" customWidth="1"/>
    <col min="3856" max="4096" width="9.140625" style="8"/>
    <col min="4097" max="4097" width="23.140625" style="8" customWidth="1"/>
    <col min="4098" max="4100" width="10.140625" style="8" customWidth="1"/>
    <col min="4101" max="4101" width="58.5703125" style="8" customWidth="1"/>
    <col min="4102" max="4102" width="9.140625" style="8"/>
    <col min="4103" max="4103" width="9.140625" style="8" customWidth="1"/>
    <col min="4104" max="4107" width="9.140625" style="8"/>
    <col min="4108" max="4108" width="14.28515625" style="8" customWidth="1"/>
    <col min="4109" max="4109" width="13.7109375" style="8" customWidth="1"/>
    <col min="4110" max="4110" width="9.140625" style="8"/>
    <col min="4111" max="4111" width="10.28515625" style="8" bestFit="1" customWidth="1"/>
    <col min="4112" max="4352" width="9.140625" style="8"/>
    <col min="4353" max="4353" width="23.140625" style="8" customWidth="1"/>
    <col min="4354" max="4356" width="10.140625" style="8" customWidth="1"/>
    <col min="4357" max="4357" width="58.5703125" style="8" customWidth="1"/>
    <col min="4358" max="4358" width="9.140625" style="8"/>
    <col min="4359" max="4359" width="9.140625" style="8" customWidth="1"/>
    <col min="4360" max="4363" width="9.140625" style="8"/>
    <col min="4364" max="4364" width="14.28515625" style="8" customWidth="1"/>
    <col min="4365" max="4365" width="13.7109375" style="8" customWidth="1"/>
    <col min="4366" max="4366" width="9.140625" style="8"/>
    <col min="4367" max="4367" width="10.28515625" style="8" bestFit="1" customWidth="1"/>
    <col min="4368" max="4608" width="9.140625" style="8"/>
    <col min="4609" max="4609" width="23.140625" style="8" customWidth="1"/>
    <col min="4610" max="4612" width="10.140625" style="8" customWidth="1"/>
    <col min="4613" max="4613" width="58.5703125" style="8" customWidth="1"/>
    <col min="4614" max="4614" width="9.140625" style="8"/>
    <col min="4615" max="4615" width="9.140625" style="8" customWidth="1"/>
    <col min="4616" max="4619" width="9.140625" style="8"/>
    <col min="4620" max="4620" width="14.28515625" style="8" customWidth="1"/>
    <col min="4621" max="4621" width="13.7109375" style="8" customWidth="1"/>
    <col min="4622" max="4622" width="9.140625" style="8"/>
    <col min="4623" max="4623" width="10.28515625" style="8" bestFit="1" customWidth="1"/>
    <col min="4624" max="4864" width="9.140625" style="8"/>
    <col min="4865" max="4865" width="23.140625" style="8" customWidth="1"/>
    <col min="4866" max="4868" width="10.140625" style="8" customWidth="1"/>
    <col min="4869" max="4869" width="58.5703125" style="8" customWidth="1"/>
    <col min="4870" max="4870" width="9.140625" style="8"/>
    <col min="4871" max="4871" width="9.140625" style="8" customWidth="1"/>
    <col min="4872" max="4875" width="9.140625" style="8"/>
    <col min="4876" max="4876" width="14.28515625" style="8" customWidth="1"/>
    <col min="4877" max="4877" width="13.7109375" style="8" customWidth="1"/>
    <col min="4878" max="4878" width="9.140625" style="8"/>
    <col min="4879" max="4879" width="10.28515625" style="8" bestFit="1" customWidth="1"/>
    <col min="4880" max="5120" width="9.140625" style="8"/>
    <col min="5121" max="5121" width="23.140625" style="8" customWidth="1"/>
    <col min="5122" max="5124" width="10.140625" style="8" customWidth="1"/>
    <col min="5125" max="5125" width="58.5703125" style="8" customWidth="1"/>
    <col min="5126" max="5126" width="9.140625" style="8"/>
    <col min="5127" max="5127" width="9.140625" style="8" customWidth="1"/>
    <col min="5128" max="5131" width="9.140625" style="8"/>
    <col min="5132" max="5132" width="14.28515625" style="8" customWidth="1"/>
    <col min="5133" max="5133" width="13.7109375" style="8" customWidth="1"/>
    <col min="5134" max="5134" width="9.140625" style="8"/>
    <col min="5135" max="5135" width="10.28515625" style="8" bestFit="1" customWidth="1"/>
    <col min="5136" max="5376" width="9.140625" style="8"/>
    <col min="5377" max="5377" width="23.140625" style="8" customWidth="1"/>
    <col min="5378" max="5380" width="10.140625" style="8" customWidth="1"/>
    <col min="5381" max="5381" width="58.5703125" style="8" customWidth="1"/>
    <col min="5382" max="5382" width="9.140625" style="8"/>
    <col min="5383" max="5383" width="9.140625" style="8" customWidth="1"/>
    <col min="5384" max="5387" width="9.140625" style="8"/>
    <col min="5388" max="5388" width="14.28515625" style="8" customWidth="1"/>
    <col min="5389" max="5389" width="13.7109375" style="8" customWidth="1"/>
    <col min="5390" max="5390" width="9.140625" style="8"/>
    <col min="5391" max="5391" width="10.28515625" style="8" bestFit="1" customWidth="1"/>
    <col min="5392" max="5632" width="9.140625" style="8"/>
    <col min="5633" max="5633" width="23.140625" style="8" customWidth="1"/>
    <col min="5634" max="5636" width="10.140625" style="8" customWidth="1"/>
    <col min="5637" max="5637" width="58.5703125" style="8" customWidth="1"/>
    <col min="5638" max="5638" width="9.140625" style="8"/>
    <col min="5639" max="5639" width="9.140625" style="8" customWidth="1"/>
    <col min="5640" max="5643" width="9.140625" style="8"/>
    <col min="5644" max="5644" width="14.28515625" style="8" customWidth="1"/>
    <col min="5645" max="5645" width="13.7109375" style="8" customWidth="1"/>
    <col min="5646" max="5646" width="9.140625" style="8"/>
    <col min="5647" max="5647" width="10.28515625" style="8" bestFit="1" customWidth="1"/>
    <col min="5648" max="5888" width="9.140625" style="8"/>
    <col min="5889" max="5889" width="23.140625" style="8" customWidth="1"/>
    <col min="5890" max="5892" width="10.140625" style="8" customWidth="1"/>
    <col min="5893" max="5893" width="58.5703125" style="8" customWidth="1"/>
    <col min="5894" max="5894" width="9.140625" style="8"/>
    <col min="5895" max="5895" width="9.140625" style="8" customWidth="1"/>
    <col min="5896" max="5899" width="9.140625" style="8"/>
    <col min="5900" max="5900" width="14.28515625" style="8" customWidth="1"/>
    <col min="5901" max="5901" width="13.7109375" style="8" customWidth="1"/>
    <col min="5902" max="5902" width="9.140625" style="8"/>
    <col min="5903" max="5903" width="10.28515625" style="8" bestFit="1" customWidth="1"/>
    <col min="5904" max="6144" width="9.140625" style="8"/>
    <col min="6145" max="6145" width="23.140625" style="8" customWidth="1"/>
    <col min="6146" max="6148" width="10.140625" style="8" customWidth="1"/>
    <col min="6149" max="6149" width="58.5703125" style="8" customWidth="1"/>
    <col min="6150" max="6150" width="9.140625" style="8"/>
    <col min="6151" max="6151" width="9.140625" style="8" customWidth="1"/>
    <col min="6152" max="6155" width="9.140625" style="8"/>
    <col min="6156" max="6156" width="14.28515625" style="8" customWidth="1"/>
    <col min="6157" max="6157" width="13.7109375" style="8" customWidth="1"/>
    <col min="6158" max="6158" width="9.140625" style="8"/>
    <col min="6159" max="6159" width="10.28515625" style="8" bestFit="1" customWidth="1"/>
    <col min="6160" max="6400" width="9.140625" style="8"/>
    <col min="6401" max="6401" width="23.140625" style="8" customWidth="1"/>
    <col min="6402" max="6404" width="10.140625" style="8" customWidth="1"/>
    <col min="6405" max="6405" width="58.5703125" style="8" customWidth="1"/>
    <col min="6406" max="6406" width="9.140625" style="8"/>
    <col min="6407" max="6407" width="9.140625" style="8" customWidth="1"/>
    <col min="6408" max="6411" width="9.140625" style="8"/>
    <col min="6412" max="6412" width="14.28515625" style="8" customWidth="1"/>
    <col min="6413" max="6413" width="13.7109375" style="8" customWidth="1"/>
    <col min="6414" max="6414" width="9.140625" style="8"/>
    <col min="6415" max="6415" width="10.28515625" style="8" bestFit="1" customWidth="1"/>
    <col min="6416" max="6656" width="9.140625" style="8"/>
    <col min="6657" max="6657" width="23.140625" style="8" customWidth="1"/>
    <col min="6658" max="6660" width="10.140625" style="8" customWidth="1"/>
    <col min="6661" max="6661" width="58.5703125" style="8" customWidth="1"/>
    <col min="6662" max="6662" width="9.140625" style="8"/>
    <col min="6663" max="6663" width="9.140625" style="8" customWidth="1"/>
    <col min="6664" max="6667" width="9.140625" style="8"/>
    <col min="6668" max="6668" width="14.28515625" style="8" customWidth="1"/>
    <col min="6669" max="6669" width="13.7109375" style="8" customWidth="1"/>
    <col min="6670" max="6670" width="9.140625" style="8"/>
    <col min="6671" max="6671" width="10.28515625" style="8" bestFit="1" customWidth="1"/>
    <col min="6672" max="6912" width="9.140625" style="8"/>
    <col min="6913" max="6913" width="23.140625" style="8" customWidth="1"/>
    <col min="6914" max="6916" width="10.140625" style="8" customWidth="1"/>
    <col min="6917" max="6917" width="58.5703125" style="8" customWidth="1"/>
    <col min="6918" max="6918" width="9.140625" style="8"/>
    <col min="6919" max="6919" width="9.140625" style="8" customWidth="1"/>
    <col min="6920" max="6923" width="9.140625" style="8"/>
    <col min="6924" max="6924" width="14.28515625" style="8" customWidth="1"/>
    <col min="6925" max="6925" width="13.7109375" style="8" customWidth="1"/>
    <col min="6926" max="6926" width="9.140625" style="8"/>
    <col min="6927" max="6927" width="10.28515625" style="8" bestFit="1" customWidth="1"/>
    <col min="6928" max="7168" width="9.140625" style="8"/>
    <col min="7169" max="7169" width="23.140625" style="8" customWidth="1"/>
    <col min="7170" max="7172" width="10.140625" style="8" customWidth="1"/>
    <col min="7173" max="7173" width="58.5703125" style="8" customWidth="1"/>
    <col min="7174" max="7174" width="9.140625" style="8"/>
    <col min="7175" max="7175" width="9.140625" style="8" customWidth="1"/>
    <col min="7176" max="7179" width="9.140625" style="8"/>
    <col min="7180" max="7180" width="14.28515625" style="8" customWidth="1"/>
    <col min="7181" max="7181" width="13.7109375" style="8" customWidth="1"/>
    <col min="7182" max="7182" width="9.140625" style="8"/>
    <col min="7183" max="7183" width="10.28515625" style="8" bestFit="1" customWidth="1"/>
    <col min="7184" max="7424" width="9.140625" style="8"/>
    <col min="7425" max="7425" width="23.140625" style="8" customWidth="1"/>
    <col min="7426" max="7428" width="10.140625" style="8" customWidth="1"/>
    <col min="7429" max="7429" width="58.5703125" style="8" customWidth="1"/>
    <col min="7430" max="7430" width="9.140625" style="8"/>
    <col min="7431" max="7431" width="9.140625" style="8" customWidth="1"/>
    <col min="7432" max="7435" width="9.140625" style="8"/>
    <col min="7436" max="7436" width="14.28515625" style="8" customWidth="1"/>
    <col min="7437" max="7437" width="13.7109375" style="8" customWidth="1"/>
    <col min="7438" max="7438" width="9.140625" style="8"/>
    <col min="7439" max="7439" width="10.28515625" style="8" bestFit="1" customWidth="1"/>
    <col min="7440" max="7680" width="9.140625" style="8"/>
    <col min="7681" max="7681" width="23.140625" style="8" customWidth="1"/>
    <col min="7682" max="7684" width="10.140625" style="8" customWidth="1"/>
    <col min="7685" max="7685" width="58.5703125" style="8" customWidth="1"/>
    <col min="7686" max="7686" width="9.140625" style="8"/>
    <col min="7687" max="7687" width="9.140625" style="8" customWidth="1"/>
    <col min="7688" max="7691" width="9.140625" style="8"/>
    <col min="7692" max="7692" width="14.28515625" style="8" customWidth="1"/>
    <col min="7693" max="7693" width="13.7109375" style="8" customWidth="1"/>
    <col min="7694" max="7694" width="9.140625" style="8"/>
    <col min="7695" max="7695" width="10.28515625" style="8" bestFit="1" customWidth="1"/>
    <col min="7696" max="7936" width="9.140625" style="8"/>
    <col min="7937" max="7937" width="23.140625" style="8" customWidth="1"/>
    <col min="7938" max="7940" width="10.140625" style="8" customWidth="1"/>
    <col min="7941" max="7941" width="58.5703125" style="8" customWidth="1"/>
    <col min="7942" max="7942" width="9.140625" style="8"/>
    <col min="7943" max="7943" width="9.140625" style="8" customWidth="1"/>
    <col min="7944" max="7947" width="9.140625" style="8"/>
    <col min="7948" max="7948" width="14.28515625" style="8" customWidth="1"/>
    <col min="7949" max="7949" width="13.7109375" style="8" customWidth="1"/>
    <col min="7950" max="7950" width="9.140625" style="8"/>
    <col min="7951" max="7951" width="10.28515625" style="8" bestFit="1" customWidth="1"/>
    <col min="7952" max="8192" width="9.140625" style="8"/>
    <col min="8193" max="8193" width="23.140625" style="8" customWidth="1"/>
    <col min="8194" max="8196" width="10.140625" style="8" customWidth="1"/>
    <col min="8197" max="8197" width="58.5703125" style="8" customWidth="1"/>
    <col min="8198" max="8198" width="9.140625" style="8"/>
    <col min="8199" max="8199" width="9.140625" style="8" customWidth="1"/>
    <col min="8200" max="8203" width="9.140625" style="8"/>
    <col min="8204" max="8204" width="14.28515625" style="8" customWidth="1"/>
    <col min="8205" max="8205" width="13.7109375" style="8" customWidth="1"/>
    <col min="8206" max="8206" width="9.140625" style="8"/>
    <col min="8207" max="8207" width="10.28515625" style="8" bestFit="1" customWidth="1"/>
    <col min="8208" max="8448" width="9.140625" style="8"/>
    <col min="8449" max="8449" width="23.140625" style="8" customWidth="1"/>
    <col min="8450" max="8452" width="10.140625" style="8" customWidth="1"/>
    <col min="8453" max="8453" width="58.5703125" style="8" customWidth="1"/>
    <col min="8454" max="8454" width="9.140625" style="8"/>
    <col min="8455" max="8455" width="9.140625" style="8" customWidth="1"/>
    <col min="8456" max="8459" width="9.140625" style="8"/>
    <col min="8460" max="8460" width="14.28515625" style="8" customWidth="1"/>
    <col min="8461" max="8461" width="13.7109375" style="8" customWidth="1"/>
    <col min="8462" max="8462" width="9.140625" style="8"/>
    <col min="8463" max="8463" width="10.28515625" style="8" bestFit="1" customWidth="1"/>
    <col min="8464" max="8704" width="9.140625" style="8"/>
    <col min="8705" max="8705" width="23.140625" style="8" customWidth="1"/>
    <col min="8706" max="8708" width="10.140625" style="8" customWidth="1"/>
    <col min="8709" max="8709" width="58.5703125" style="8" customWidth="1"/>
    <col min="8710" max="8710" width="9.140625" style="8"/>
    <col min="8711" max="8711" width="9.140625" style="8" customWidth="1"/>
    <col min="8712" max="8715" width="9.140625" style="8"/>
    <col min="8716" max="8716" width="14.28515625" style="8" customWidth="1"/>
    <col min="8717" max="8717" width="13.7109375" style="8" customWidth="1"/>
    <col min="8718" max="8718" width="9.140625" style="8"/>
    <col min="8719" max="8719" width="10.28515625" style="8" bestFit="1" customWidth="1"/>
    <col min="8720" max="8960" width="9.140625" style="8"/>
    <col min="8961" max="8961" width="23.140625" style="8" customWidth="1"/>
    <col min="8962" max="8964" width="10.140625" style="8" customWidth="1"/>
    <col min="8965" max="8965" width="58.5703125" style="8" customWidth="1"/>
    <col min="8966" max="8966" width="9.140625" style="8"/>
    <col min="8967" max="8967" width="9.140625" style="8" customWidth="1"/>
    <col min="8968" max="8971" width="9.140625" style="8"/>
    <col min="8972" max="8972" width="14.28515625" style="8" customWidth="1"/>
    <col min="8973" max="8973" width="13.7109375" style="8" customWidth="1"/>
    <col min="8974" max="8974" width="9.140625" style="8"/>
    <col min="8975" max="8975" width="10.28515625" style="8" bestFit="1" customWidth="1"/>
    <col min="8976" max="9216" width="9.140625" style="8"/>
    <col min="9217" max="9217" width="23.140625" style="8" customWidth="1"/>
    <col min="9218" max="9220" width="10.140625" style="8" customWidth="1"/>
    <col min="9221" max="9221" width="58.5703125" style="8" customWidth="1"/>
    <col min="9222" max="9222" width="9.140625" style="8"/>
    <col min="9223" max="9223" width="9.140625" style="8" customWidth="1"/>
    <col min="9224" max="9227" width="9.140625" style="8"/>
    <col min="9228" max="9228" width="14.28515625" style="8" customWidth="1"/>
    <col min="9229" max="9229" width="13.7109375" style="8" customWidth="1"/>
    <col min="9230" max="9230" width="9.140625" style="8"/>
    <col min="9231" max="9231" width="10.28515625" style="8" bestFit="1" customWidth="1"/>
    <col min="9232" max="9472" width="9.140625" style="8"/>
    <col min="9473" max="9473" width="23.140625" style="8" customWidth="1"/>
    <col min="9474" max="9476" width="10.140625" style="8" customWidth="1"/>
    <col min="9477" max="9477" width="58.5703125" style="8" customWidth="1"/>
    <col min="9478" max="9478" width="9.140625" style="8"/>
    <col min="9479" max="9479" width="9.140625" style="8" customWidth="1"/>
    <col min="9480" max="9483" width="9.140625" style="8"/>
    <col min="9484" max="9484" width="14.28515625" style="8" customWidth="1"/>
    <col min="9485" max="9485" width="13.7109375" style="8" customWidth="1"/>
    <col min="9486" max="9486" width="9.140625" style="8"/>
    <col min="9487" max="9487" width="10.28515625" style="8" bestFit="1" customWidth="1"/>
    <col min="9488" max="9728" width="9.140625" style="8"/>
    <col min="9729" max="9729" width="23.140625" style="8" customWidth="1"/>
    <col min="9730" max="9732" width="10.140625" style="8" customWidth="1"/>
    <col min="9733" max="9733" width="58.5703125" style="8" customWidth="1"/>
    <col min="9734" max="9734" width="9.140625" style="8"/>
    <col min="9735" max="9735" width="9.140625" style="8" customWidth="1"/>
    <col min="9736" max="9739" width="9.140625" style="8"/>
    <col min="9740" max="9740" width="14.28515625" style="8" customWidth="1"/>
    <col min="9741" max="9741" width="13.7109375" style="8" customWidth="1"/>
    <col min="9742" max="9742" width="9.140625" style="8"/>
    <col min="9743" max="9743" width="10.28515625" style="8" bestFit="1" customWidth="1"/>
    <col min="9744" max="9984" width="9.140625" style="8"/>
    <col min="9985" max="9985" width="23.140625" style="8" customWidth="1"/>
    <col min="9986" max="9988" width="10.140625" style="8" customWidth="1"/>
    <col min="9989" max="9989" width="58.5703125" style="8" customWidth="1"/>
    <col min="9990" max="9990" width="9.140625" style="8"/>
    <col min="9991" max="9991" width="9.140625" style="8" customWidth="1"/>
    <col min="9992" max="9995" width="9.140625" style="8"/>
    <col min="9996" max="9996" width="14.28515625" style="8" customWidth="1"/>
    <col min="9997" max="9997" width="13.7109375" style="8" customWidth="1"/>
    <col min="9998" max="9998" width="9.140625" style="8"/>
    <col min="9999" max="9999" width="10.28515625" style="8" bestFit="1" customWidth="1"/>
    <col min="10000" max="10240" width="9.140625" style="8"/>
    <col min="10241" max="10241" width="23.140625" style="8" customWidth="1"/>
    <col min="10242" max="10244" width="10.140625" style="8" customWidth="1"/>
    <col min="10245" max="10245" width="58.5703125" style="8" customWidth="1"/>
    <col min="10246" max="10246" width="9.140625" style="8"/>
    <col min="10247" max="10247" width="9.140625" style="8" customWidth="1"/>
    <col min="10248" max="10251" width="9.140625" style="8"/>
    <col min="10252" max="10252" width="14.28515625" style="8" customWidth="1"/>
    <col min="10253" max="10253" width="13.7109375" style="8" customWidth="1"/>
    <col min="10254" max="10254" width="9.140625" style="8"/>
    <col min="10255" max="10255" width="10.28515625" style="8" bestFit="1" customWidth="1"/>
    <col min="10256" max="10496" width="9.140625" style="8"/>
    <col min="10497" max="10497" width="23.140625" style="8" customWidth="1"/>
    <col min="10498" max="10500" width="10.140625" style="8" customWidth="1"/>
    <col min="10501" max="10501" width="58.5703125" style="8" customWidth="1"/>
    <col min="10502" max="10502" width="9.140625" style="8"/>
    <col min="10503" max="10503" width="9.140625" style="8" customWidth="1"/>
    <col min="10504" max="10507" width="9.140625" style="8"/>
    <col min="10508" max="10508" width="14.28515625" style="8" customWidth="1"/>
    <col min="10509" max="10509" width="13.7109375" style="8" customWidth="1"/>
    <col min="10510" max="10510" width="9.140625" style="8"/>
    <col min="10511" max="10511" width="10.28515625" style="8" bestFit="1" customWidth="1"/>
    <col min="10512" max="10752" width="9.140625" style="8"/>
    <col min="10753" max="10753" width="23.140625" style="8" customWidth="1"/>
    <col min="10754" max="10756" width="10.140625" style="8" customWidth="1"/>
    <col min="10757" max="10757" width="58.5703125" style="8" customWidth="1"/>
    <col min="10758" max="10758" width="9.140625" style="8"/>
    <col min="10759" max="10759" width="9.140625" style="8" customWidth="1"/>
    <col min="10760" max="10763" width="9.140625" style="8"/>
    <col min="10764" max="10764" width="14.28515625" style="8" customWidth="1"/>
    <col min="10765" max="10765" width="13.7109375" style="8" customWidth="1"/>
    <col min="10766" max="10766" width="9.140625" style="8"/>
    <col min="10767" max="10767" width="10.28515625" style="8" bestFit="1" customWidth="1"/>
    <col min="10768" max="11008" width="9.140625" style="8"/>
    <col min="11009" max="11009" width="23.140625" style="8" customWidth="1"/>
    <col min="11010" max="11012" width="10.140625" style="8" customWidth="1"/>
    <col min="11013" max="11013" width="58.5703125" style="8" customWidth="1"/>
    <col min="11014" max="11014" width="9.140625" style="8"/>
    <col min="11015" max="11015" width="9.140625" style="8" customWidth="1"/>
    <col min="11016" max="11019" width="9.140625" style="8"/>
    <col min="11020" max="11020" width="14.28515625" style="8" customWidth="1"/>
    <col min="11021" max="11021" width="13.7109375" style="8" customWidth="1"/>
    <col min="11022" max="11022" width="9.140625" style="8"/>
    <col min="11023" max="11023" width="10.28515625" style="8" bestFit="1" customWidth="1"/>
    <col min="11024" max="11264" width="9.140625" style="8"/>
    <col min="11265" max="11265" width="23.140625" style="8" customWidth="1"/>
    <col min="11266" max="11268" width="10.140625" style="8" customWidth="1"/>
    <col min="11269" max="11269" width="58.5703125" style="8" customWidth="1"/>
    <col min="11270" max="11270" width="9.140625" style="8"/>
    <col min="11271" max="11271" width="9.140625" style="8" customWidth="1"/>
    <col min="11272" max="11275" width="9.140625" style="8"/>
    <col min="11276" max="11276" width="14.28515625" style="8" customWidth="1"/>
    <col min="11277" max="11277" width="13.7109375" style="8" customWidth="1"/>
    <col min="11278" max="11278" width="9.140625" style="8"/>
    <col min="11279" max="11279" width="10.28515625" style="8" bestFit="1" customWidth="1"/>
    <col min="11280" max="11520" width="9.140625" style="8"/>
    <col min="11521" max="11521" width="23.140625" style="8" customWidth="1"/>
    <col min="11522" max="11524" width="10.140625" style="8" customWidth="1"/>
    <col min="11525" max="11525" width="58.5703125" style="8" customWidth="1"/>
    <col min="11526" max="11526" width="9.140625" style="8"/>
    <col min="11527" max="11527" width="9.140625" style="8" customWidth="1"/>
    <col min="11528" max="11531" width="9.140625" style="8"/>
    <col min="11532" max="11532" width="14.28515625" style="8" customWidth="1"/>
    <col min="11533" max="11533" width="13.7109375" style="8" customWidth="1"/>
    <col min="11534" max="11534" width="9.140625" style="8"/>
    <col min="11535" max="11535" width="10.28515625" style="8" bestFit="1" customWidth="1"/>
    <col min="11536" max="11776" width="9.140625" style="8"/>
    <col min="11777" max="11777" width="23.140625" style="8" customWidth="1"/>
    <col min="11778" max="11780" width="10.140625" style="8" customWidth="1"/>
    <col min="11781" max="11781" width="58.5703125" style="8" customWidth="1"/>
    <col min="11782" max="11782" width="9.140625" style="8"/>
    <col min="11783" max="11783" width="9.140625" style="8" customWidth="1"/>
    <col min="11784" max="11787" width="9.140625" style="8"/>
    <col min="11788" max="11788" width="14.28515625" style="8" customWidth="1"/>
    <col min="11789" max="11789" width="13.7109375" style="8" customWidth="1"/>
    <col min="11790" max="11790" width="9.140625" style="8"/>
    <col min="11791" max="11791" width="10.28515625" style="8" bestFit="1" customWidth="1"/>
    <col min="11792" max="12032" width="9.140625" style="8"/>
    <col min="12033" max="12033" width="23.140625" style="8" customWidth="1"/>
    <col min="12034" max="12036" width="10.140625" style="8" customWidth="1"/>
    <col min="12037" max="12037" width="58.5703125" style="8" customWidth="1"/>
    <col min="12038" max="12038" width="9.140625" style="8"/>
    <col min="12039" max="12039" width="9.140625" style="8" customWidth="1"/>
    <col min="12040" max="12043" width="9.140625" style="8"/>
    <col min="12044" max="12044" width="14.28515625" style="8" customWidth="1"/>
    <col min="12045" max="12045" width="13.7109375" style="8" customWidth="1"/>
    <col min="12046" max="12046" width="9.140625" style="8"/>
    <col min="12047" max="12047" width="10.28515625" style="8" bestFit="1" customWidth="1"/>
    <col min="12048" max="12288" width="9.140625" style="8"/>
    <col min="12289" max="12289" width="23.140625" style="8" customWidth="1"/>
    <col min="12290" max="12292" width="10.140625" style="8" customWidth="1"/>
    <col min="12293" max="12293" width="58.5703125" style="8" customWidth="1"/>
    <col min="12294" max="12294" width="9.140625" style="8"/>
    <col min="12295" max="12295" width="9.140625" style="8" customWidth="1"/>
    <col min="12296" max="12299" width="9.140625" style="8"/>
    <col min="12300" max="12300" width="14.28515625" style="8" customWidth="1"/>
    <col min="12301" max="12301" width="13.7109375" style="8" customWidth="1"/>
    <col min="12302" max="12302" width="9.140625" style="8"/>
    <col min="12303" max="12303" width="10.28515625" style="8" bestFit="1" customWidth="1"/>
    <col min="12304" max="12544" width="9.140625" style="8"/>
    <col min="12545" max="12545" width="23.140625" style="8" customWidth="1"/>
    <col min="12546" max="12548" width="10.140625" style="8" customWidth="1"/>
    <col min="12549" max="12549" width="58.5703125" style="8" customWidth="1"/>
    <col min="12550" max="12550" width="9.140625" style="8"/>
    <col min="12551" max="12551" width="9.140625" style="8" customWidth="1"/>
    <col min="12552" max="12555" width="9.140625" style="8"/>
    <col min="12556" max="12556" width="14.28515625" style="8" customWidth="1"/>
    <col min="12557" max="12557" width="13.7109375" style="8" customWidth="1"/>
    <col min="12558" max="12558" width="9.140625" style="8"/>
    <col min="12559" max="12559" width="10.28515625" style="8" bestFit="1" customWidth="1"/>
    <col min="12560" max="12800" width="9.140625" style="8"/>
    <col min="12801" max="12801" width="23.140625" style="8" customWidth="1"/>
    <col min="12802" max="12804" width="10.140625" style="8" customWidth="1"/>
    <col min="12805" max="12805" width="58.5703125" style="8" customWidth="1"/>
    <col min="12806" max="12806" width="9.140625" style="8"/>
    <col min="12807" max="12807" width="9.140625" style="8" customWidth="1"/>
    <col min="12808" max="12811" width="9.140625" style="8"/>
    <col min="12812" max="12812" width="14.28515625" style="8" customWidth="1"/>
    <col min="12813" max="12813" width="13.7109375" style="8" customWidth="1"/>
    <col min="12814" max="12814" width="9.140625" style="8"/>
    <col min="12815" max="12815" width="10.28515625" style="8" bestFit="1" customWidth="1"/>
    <col min="12816" max="13056" width="9.140625" style="8"/>
    <col min="13057" max="13057" width="23.140625" style="8" customWidth="1"/>
    <col min="13058" max="13060" width="10.140625" style="8" customWidth="1"/>
    <col min="13061" max="13061" width="58.5703125" style="8" customWidth="1"/>
    <col min="13062" max="13062" width="9.140625" style="8"/>
    <col min="13063" max="13063" width="9.140625" style="8" customWidth="1"/>
    <col min="13064" max="13067" width="9.140625" style="8"/>
    <col min="13068" max="13068" width="14.28515625" style="8" customWidth="1"/>
    <col min="13069" max="13069" width="13.7109375" style="8" customWidth="1"/>
    <col min="13070" max="13070" width="9.140625" style="8"/>
    <col min="13071" max="13071" width="10.28515625" style="8" bestFit="1" customWidth="1"/>
    <col min="13072" max="13312" width="9.140625" style="8"/>
    <col min="13313" max="13313" width="23.140625" style="8" customWidth="1"/>
    <col min="13314" max="13316" width="10.140625" style="8" customWidth="1"/>
    <col min="13317" max="13317" width="58.5703125" style="8" customWidth="1"/>
    <col min="13318" max="13318" width="9.140625" style="8"/>
    <col min="13319" max="13319" width="9.140625" style="8" customWidth="1"/>
    <col min="13320" max="13323" width="9.140625" style="8"/>
    <col min="13324" max="13324" width="14.28515625" style="8" customWidth="1"/>
    <col min="13325" max="13325" width="13.7109375" style="8" customWidth="1"/>
    <col min="13326" max="13326" width="9.140625" style="8"/>
    <col min="13327" max="13327" width="10.28515625" style="8" bestFit="1" customWidth="1"/>
    <col min="13328" max="13568" width="9.140625" style="8"/>
    <col min="13569" max="13569" width="23.140625" style="8" customWidth="1"/>
    <col min="13570" max="13572" width="10.140625" style="8" customWidth="1"/>
    <col min="13573" max="13573" width="58.5703125" style="8" customWidth="1"/>
    <col min="13574" max="13574" width="9.140625" style="8"/>
    <col min="13575" max="13575" width="9.140625" style="8" customWidth="1"/>
    <col min="13576" max="13579" width="9.140625" style="8"/>
    <col min="13580" max="13580" width="14.28515625" style="8" customWidth="1"/>
    <col min="13581" max="13581" width="13.7109375" style="8" customWidth="1"/>
    <col min="13582" max="13582" width="9.140625" style="8"/>
    <col min="13583" max="13583" width="10.28515625" style="8" bestFit="1" customWidth="1"/>
    <col min="13584" max="13824" width="9.140625" style="8"/>
    <col min="13825" max="13825" width="23.140625" style="8" customWidth="1"/>
    <col min="13826" max="13828" width="10.140625" style="8" customWidth="1"/>
    <col min="13829" max="13829" width="58.5703125" style="8" customWidth="1"/>
    <col min="13830" max="13830" width="9.140625" style="8"/>
    <col min="13831" max="13831" width="9.140625" style="8" customWidth="1"/>
    <col min="13832" max="13835" width="9.140625" style="8"/>
    <col min="13836" max="13836" width="14.28515625" style="8" customWidth="1"/>
    <col min="13837" max="13837" width="13.7109375" style="8" customWidth="1"/>
    <col min="13838" max="13838" width="9.140625" style="8"/>
    <col min="13839" max="13839" width="10.28515625" style="8" bestFit="1" customWidth="1"/>
    <col min="13840" max="14080" width="9.140625" style="8"/>
    <col min="14081" max="14081" width="23.140625" style="8" customWidth="1"/>
    <col min="14082" max="14084" width="10.140625" style="8" customWidth="1"/>
    <col min="14085" max="14085" width="58.5703125" style="8" customWidth="1"/>
    <col min="14086" max="14086" width="9.140625" style="8"/>
    <col min="14087" max="14087" width="9.140625" style="8" customWidth="1"/>
    <col min="14088" max="14091" width="9.140625" style="8"/>
    <col min="14092" max="14092" width="14.28515625" style="8" customWidth="1"/>
    <col min="14093" max="14093" width="13.7109375" style="8" customWidth="1"/>
    <col min="14094" max="14094" width="9.140625" style="8"/>
    <col min="14095" max="14095" width="10.28515625" style="8" bestFit="1" customWidth="1"/>
    <col min="14096" max="14336" width="9.140625" style="8"/>
    <col min="14337" max="14337" width="23.140625" style="8" customWidth="1"/>
    <col min="14338" max="14340" width="10.140625" style="8" customWidth="1"/>
    <col min="14341" max="14341" width="58.5703125" style="8" customWidth="1"/>
    <col min="14342" max="14342" width="9.140625" style="8"/>
    <col min="14343" max="14343" width="9.140625" style="8" customWidth="1"/>
    <col min="14344" max="14347" width="9.140625" style="8"/>
    <col min="14348" max="14348" width="14.28515625" style="8" customWidth="1"/>
    <col min="14349" max="14349" width="13.7109375" style="8" customWidth="1"/>
    <col min="14350" max="14350" width="9.140625" style="8"/>
    <col min="14351" max="14351" width="10.28515625" style="8" bestFit="1" customWidth="1"/>
    <col min="14352" max="14592" width="9.140625" style="8"/>
    <col min="14593" max="14593" width="23.140625" style="8" customWidth="1"/>
    <col min="14594" max="14596" width="10.140625" style="8" customWidth="1"/>
    <col min="14597" max="14597" width="58.5703125" style="8" customWidth="1"/>
    <col min="14598" max="14598" width="9.140625" style="8"/>
    <col min="14599" max="14599" width="9.140625" style="8" customWidth="1"/>
    <col min="14600" max="14603" width="9.140625" style="8"/>
    <col min="14604" max="14604" width="14.28515625" style="8" customWidth="1"/>
    <col min="14605" max="14605" width="13.7109375" style="8" customWidth="1"/>
    <col min="14606" max="14606" width="9.140625" style="8"/>
    <col min="14607" max="14607" width="10.28515625" style="8" bestFit="1" customWidth="1"/>
    <col min="14608" max="14848" width="9.140625" style="8"/>
    <col min="14849" max="14849" width="23.140625" style="8" customWidth="1"/>
    <col min="14850" max="14852" width="10.140625" style="8" customWidth="1"/>
    <col min="14853" max="14853" width="58.5703125" style="8" customWidth="1"/>
    <col min="14854" max="14854" width="9.140625" style="8"/>
    <col min="14855" max="14855" width="9.140625" style="8" customWidth="1"/>
    <col min="14856" max="14859" width="9.140625" style="8"/>
    <col min="14860" max="14860" width="14.28515625" style="8" customWidth="1"/>
    <col min="14861" max="14861" width="13.7109375" style="8" customWidth="1"/>
    <col min="14862" max="14862" width="9.140625" style="8"/>
    <col min="14863" max="14863" width="10.28515625" style="8" bestFit="1" customWidth="1"/>
    <col min="14864" max="15104" width="9.140625" style="8"/>
    <col min="15105" max="15105" width="23.140625" style="8" customWidth="1"/>
    <col min="15106" max="15108" width="10.140625" style="8" customWidth="1"/>
    <col min="15109" max="15109" width="58.5703125" style="8" customWidth="1"/>
    <col min="15110" max="15110" width="9.140625" style="8"/>
    <col min="15111" max="15111" width="9.140625" style="8" customWidth="1"/>
    <col min="15112" max="15115" width="9.140625" style="8"/>
    <col min="15116" max="15116" width="14.28515625" style="8" customWidth="1"/>
    <col min="15117" max="15117" width="13.7109375" style="8" customWidth="1"/>
    <col min="15118" max="15118" width="9.140625" style="8"/>
    <col min="15119" max="15119" width="10.28515625" style="8" bestFit="1" customWidth="1"/>
    <col min="15120" max="15360" width="9.140625" style="8"/>
    <col min="15361" max="15361" width="23.140625" style="8" customWidth="1"/>
    <col min="15362" max="15364" width="10.140625" style="8" customWidth="1"/>
    <col min="15365" max="15365" width="58.5703125" style="8" customWidth="1"/>
    <col min="15366" max="15366" width="9.140625" style="8"/>
    <col min="15367" max="15367" width="9.140625" style="8" customWidth="1"/>
    <col min="15368" max="15371" width="9.140625" style="8"/>
    <col min="15372" max="15372" width="14.28515625" style="8" customWidth="1"/>
    <col min="15373" max="15373" width="13.7109375" style="8" customWidth="1"/>
    <col min="15374" max="15374" width="9.140625" style="8"/>
    <col min="15375" max="15375" width="10.28515625" style="8" bestFit="1" customWidth="1"/>
    <col min="15376" max="15616" width="9.140625" style="8"/>
    <col min="15617" max="15617" width="23.140625" style="8" customWidth="1"/>
    <col min="15618" max="15620" width="10.140625" style="8" customWidth="1"/>
    <col min="15621" max="15621" width="58.5703125" style="8" customWidth="1"/>
    <col min="15622" max="15622" width="9.140625" style="8"/>
    <col min="15623" max="15623" width="9.140625" style="8" customWidth="1"/>
    <col min="15624" max="15627" width="9.140625" style="8"/>
    <col min="15628" max="15628" width="14.28515625" style="8" customWidth="1"/>
    <col min="15629" max="15629" width="13.7109375" style="8" customWidth="1"/>
    <col min="15630" max="15630" width="9.140625" style="8"/>
    <col min="15631" max="15631" width="10.28515625" style="8" bestFit="1" customWidth="1"/>
    <col min="15632" max="15872" width="9.140625" style="8"/>
    <col min="15873" max="15873" width="23.140625" style="8" customWidth="1"/>
    <col min="15874" max="15876" width="10.140625" style="8" customWidth="1"/>
    <col min="15877" max="15877" width="58.5703125" style="8" customWidth="1"/>
    <col min="15878" max="15878" width="9.140625" style="8"/>
    <col min="15879" max="15879" width="9.140625" style="8" customWidth="1"/>
    <col min="15880" max="15883" width="9.140625" style="8"/>
    <col min="15884" max="15884" width="14.28515625" style="8" customWidth="1"/>
    <col min="15885" max="15885" width="13.7109375" style="8" customWidth="1"/>
    <col min="15886" max="15886" width="9.140625" style="8"/>
    <col min="15887" max="15887" width="10.28515625" style="8" bestFit="1" customWidth="1"/>
    <col min="15888" max="16128" width="9.140625" style="8"/>
    <col min="16129" max="16129" width="23.140625" style="8" customWidth="1"/>
    <col min="16130" max="16132" width="10.140625" style="8" customWidth="1"/>
    <col min="16133" max="16133" width="58.5703125" style="8" customWidth="1"/>
    <col min="16134" max="16134" width="9.140625" style="8"/>
    <col min="16135" max="16135" width="9.140625" style="8" customWidth="1"/>
    <col min="16136" max="16139" width="9.140625" style="8"/>
    <col min="16140" max="16140" width="14.28515625" style="8" customWidth="1"/>
    <col min="16141" max="16141" width="13.7109375" style="8" customWidth="1"/>
    <col min="16142" max="16142" width="9.140625" style="8"/>
    <col min="16143" max="16143" width="10.28515625" style="8" bestFit="1" customWidth="1"/>
    <col min="16144" max="16384" width="9.140625" style="8"/>
  </cols>
  <sheetData>
    <row r="1" spans="1:16" x14ac:dyDescent="0.25">
      <c r="A1" s="93" t="s">
        <v>89</v>
      </c>
      <c r="N1" s="8" t="s">
        <v>90</v>
      </c>
      <c r="O1" s="8" t="s">
        <v>91</v>
      </c>
    </row>
    <row r="2" spans="1:16" x14ac:dyDescent="0.25">
      <c r="M2" s="8" t="s">
        <v>92</v>
      </c>
      <c r="N2" s="8">
        <v>130</v>
      </c>
      <c r="O2" s="94">
        <v>50000</v>
      </c>
    </row>
    <row r="3" spans="1:16" x14ac:dyDescent="0.25">
      <c r="M3" s="8" t="s">
        <v>93</v>
      </c>
      <c r="N3" s="8">
        <v>36.5</v>
      </c>
      <c r="O3" s="94"/>
    </row>
    <row r="4" spans="1:16" s="13" customFormat="1" ht="26.25" thickBot="1" x14ac:dyDescent="0.3">
      <c r="A4" s="95"/>
      <c r="B4" s="96" t="s">
        <v>94</v>
      </c>
      <c r="C4" s="96" t="s">
        <v>95</v>
      </c>
      <c r="D4" s="96" t="s">
        <v>96</v>
      </c>
      <c r="E4" s="97" t="s">
        <v>97</v>
      </c>
    </row>
    <row r="5" spans="1:16" s="13" customFormat="1" ht="13.5" thickBot="1" x14ac:dyDescent="0.3">
      <c r="A5" s="98" t="s">
        <v>98</v>
      </c>
      <c r="B5" s="99" t="s">
        <v>99</v>
      </c>
      <c r="C5" s="100" t="s">
        <v>92</v>
      </c>
      <c r="D5" s="99" t="s">
        <v>99</v>
      </c>
      <c r="E5" s="101"/>
      <c r="H5" s="102"/>
      <c r="I5" s="102"/>
    </row>
    <row r="6" spans="1:16" ht="39" thickBot="1" x14ac:dyDescent="0.3">
      <c r="A6" s="103" t="s">
        <v>100</v>
      </c>
      <c r="B6" s="104">
        <v>30000</v>
      </c>
      <c r="C6" s="105">
        <v>50000</v>
      </c>
      <c r="D6" s="106">
        <v>30000</v>
      </c>
      <c r="E6" s="107" t="s">
        <v>101</v>
      </c>
      <c r="H6" s="108" t="s">
        <v>102</v>
      </c>
      <c r="I6" s="108"/>
    </row>
    <row r="7" spans="1:16" ht="76.5" x14ac:dyDescent="0.25">
      <c r="A7" s="292" t="s">
        <v>103</v>
      </c>
      <c r="B7" s="109">
        <v>60000</v>
      </c>
      <c r="C7" s="110"/>
      <c r="D7" s="110"/>
      <c r="E7" s="107" t="s">
        <v>104</v>
      </c>
      <c r="H7" s="111">
        <v>561</v>
      </c>
      <c r="I7" s="111"/>
      <c r="J7" s="111" t="s">
        <v>105</v>
      </c>
      <c r="K7" s="112"/>
      <c r="L7" s="112"/>
      <c r="M7" s="112"/>
      <c r="N7" s="112"/>
    </row>
    <row r="8" spans="1:16" ht="38.25" x14ac:dyDescent="0.25">
      <c r="A8" s="293"/>
      <c r="B8" s="113"/>
      <c r="C8" s="114">
        <v>125000</v>
      </c>
      <c r="D8" s="113"/>
      <c r="E8" s="115" t="s">
        <v>106</v>
      </c>
      <c r="H8" s="116"/>
      <c r="I8" s="116"/>
      <c r="J8" s="108"/>
    </row>
    <row r="9" spans="1:16" ht="51.75" thickBot="1" x14ac:dyDescent="0.3">
      <c r="A9" s="294"/>
      <c r="B9" s="117"/>
      <c r="C9" s="118"/>
      <c r="D9" s="119">
        <v>8918</v>
      </c>
      <c r="E9" s="120" t="s">
        <v>107</v>
      </c>
      <c r="G9" s="8">
        <v>24010</v>
      </c>
      <c r="H9" s="116"/>
      <c r="I9" s="116"/>
      <c r="J9" s="108"/>
    </row>
    <row r="10" spans="1:16" ht="26.25" thickBot="1" x14ac:dyDescent="0.3">
      <c r="A10" s="103" t="s">
        <v>108</v>
      </c>
      <c r="B10" s="121">
        <v>0.5</v>
      </c>
      <c r="C10" s="121">
        <v>0.4</v>
      </c>
      <c r="D10" s="121">
        <v>3.3639829558196905</v>
      </c>
      <c r="E10" s="122" t="s">
        <v>109</v>
      </c>
      <c r="H10" s="111">
        <v>13</v>
      </c>
      <c r="I10" s="111"/>
      <c r="J10" s="111" t="s">
        <v>110</v>
      </c>
      <c r="K10" s="111"/>
      <c r="L10" s="111"/>
      <c r="M10" s="111"/>
      <c r="N10" s="111"/>
      <c r="O10" s="112"/>
      <c r="P10" s="112"/>
    </row>
    <row r="11" spans="1:16" ht="13.5" thickBot="1" x14ac:dyDescent="0.3">
      <c r="A11" s="123" t="s">
        <v>111</v>
      </c>
      <c r="B11" s="124">
        <v>14</v>
      </c>
      <c r="C11" s="124">
        <v>14</v>
      </c>
      <c r="D11" s="124">
        <v>14</v>
      </c>
      <c r="E11" s="125"/>
      <c r="H11" s="126">
        <v>43.153846153846153</v>
      </c>
      <c r="I11" s="126"/>
      <c r="J11" s="111" t="s">
        <v>112</v>
      </c>
    </row>
    <row r="12" spans="1:16" ht="89.25" x14ac:dyDescent="0.25">
      <c r="A12" s="127" t="s">
        <v>113</v>
      </c>
      <c r="B12" s="128">
        <v>126</v>
      </c>
      <c r="C12" s="129">
        <v>54</v>
      </c>
      <c r="D12" s="128">
        <v>15</v>
      </c>
      <c r="E12" s="130" t="s">
        <v>114</v>
      </c>
      <c r="H12" s="8" t="s">
        <v>115</v>
      </c>
    </row>
    <row r="13" spans="1:16" ht="51" x14ac:dyDescent="0.25">
      <c r="A13" s="131" t="s">
        <v>116</v>
      </c>
      <c r="B13" s="132">
        <v>2000</v>
      </c>
      <c r="C13" s="132">
        <v>3000</v>
      </c>
      <c r="D13" s="128">
        <v>629</v>
      </c>
      <c r="E13" s="133" t="s">
        <v>117</v>
      </c>
      <c r="H13" s="126">
        <v>23.974358974358974</v>
      </c>
      <c r="I13" s="134"/>
      <c r="J13" s="8" t="s">
        <v>118</v>
      </c>
    </row>
    <row r="14" spans="1:16" ht="51" x14ac:dyDescent="0.25">
      <c r="A14" s="131" t="s">
        <v>119</v>
      </c>
      <c r="B14" s="132">
        <v>7406</v>
      </c>
      <c r="C14" s="132"/>
      <c r="D14" s="128">
        <v>629</v>
      </c>
      <c r="E14" s="133" t="s">
        <v>117</v>
      </c>
      <c r="H14" s="134"/>
      <c r="I14" s="134"/>
    </row>
    <row r="15" spans="1:16" ht="25.5" x14ac:dyDescent="0.25">
      <c r="A15" s="135" t="s">
        <v>120</v>
      </c>
      <c r="B15" s="136">
        <v>6.5</v>
      </c>
      <c r="C15" s="137">
        <v>3.9861111111111107</v>
      </c>
      <c r="D15" s="136">
        <v>0.59075251722310551</v>
      </c>
      <c r="E15" s="138"/>
    </row>
    <row r="16" spans="1:16" ht="25.5" x14ac:dyDescent="0.25">
      <c r="A16" s="135" t="s">
        <v>120</v>
      </c>
      <c r="B16" s="136">
        <v>3.5833333333333339</v>
      </c>
      <c r="C16" s="136">
        <v>2.2666666666666662</v>
      </c>
      <c r="D16" s="136">
        <v>1.2333333333333334</v>
      </c>
      <c r="E16" s="133" t="s">
        <v>121</v>
      </c>
    </row>
    <row r="17" spans="1:18" ht="76.5" x14ac:dyDescent="0.25">
      <c r="A17" s="135" t="s">
        <v>122</v>
      </c>
      <c r="B17" s="136">
        <v>8.7799999999999994</v>
      </c>
      <c r="C17" s="136">
        <v>4.3899999999999997</v>
      </c>
      <c r="D17" s="136">
        <v>47.948717948717949</v>
      </c>
      <c r="E17" s="133" t="s">
        <v>123</v>
      </c>
      <c r="H17" s="108">
        <v>5.26</v>
      </c>
      <c r="I17" s="108"/>
      <c r="J17" s="108" t="s">
        <v>124</v>
      </c>
    </row>
    <row r="18" spans="1:18" x14ac:dyDescent="0.25">
      <c r="A18" s="131" t="s">
        <v>125</v>
      </c>
      <c r="B18" s="139">
        <v>10.571666666666665</v>
      </c>
      <c r="C18" s="139">
        <v>5.296666666666666</v>
      </c>
      <c r="D18" s="139">
        <v>49.935999347764053</v>
      </c>
      <c r="E18" s="138" t="s">
        <v>126</v>
      </c>
    </row>
    <row r="19" spans="1:18" x14ac:dyDescent="0.25">
      <c r="A19" s="131" t="s">
        <v>127</v>
      </c>
      <c r="B19" s="140">
        <v>8.0350714799958857E-4</v>
      </c>
      <c r="C19" s="140">
        <v>6.428057183996709E-4</v>
      </c>
      <c r="D19" s="140">
        <v>5.4059687014998111E-3</v>
      </c>
      <c r="E19" s="138" t="s">
        <v>128</v>
      </c>
    </row>
    <row r="20" spans="1:18" x14ac:dyDescent="0.25">
      <c r="A20" s="131" t="s">
        <v>125</v>
      </c>
      <c r="B20" s="139">
        <v>10.571666666666665</v>
      </c>
      <c r="C20" s="139">
        <v>5.296666666666666</v>
      </c>
      <c r="D20" s="139">
        <v>52.097630260895571</v>
      </c>
      <c r="E20" s="138"/>
    </row>
    <row r="22" spans="1:18" x14ac:dyDescent="0.25">
      <c r="A22" s="5" t="s">
        <v>129</v>
      </c>
      <c r="D22" s="141"/>
    </row>
    <row r="24" spans="1:18" x14ac:dyDescent="0.25">
      <c r="B24" s="9" t="s">
        <v>130</v>
      </c>
      <c r="C24" s="111">
        <v>0.5</v>
      </c>
    </row>
    <row r="25" spans="1:18" x14ac:dyDescent="0.25"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</row>
    <row r="26" spans="1:18" x14ac:dyDescent="0.25">
      <c r="F26" s="26"/>
      <c r="G26" s="279"/>
      <c r="H26" s="279"/>
      <c r="I26" s="26"/>
      <c r="J26" s="26"/>
      <c r="K26" s="26"/>
      <c r="L26" s="26"/>
      <c r="M26" s="26"/>
      <c r="N26" s="26"/>
      <c r="O26" s="26"/>
      <c r="P26" s="26"/>
      <c r="Q26" s="26"/>
      <c r="R26" s="26"/>
    </row>
    <row r="27" spans="1:18" x14ac:dyDescent="0.25">
      <c r="F27" s="142"/>
      <c r="G27" s="142"/>
      <c r="H27" s="66"/>
      <c r="I27" s="26"/>
      <c r="J27" s="26"/>
      <c r="K27" s="26"/>
      <c r="L27" s="26"/>
      <c r="M27" s="26"/>
      <c r="N27" s="26"/>
      <c r="O27" s="26"/>
      <c r="P27" s="26"/>
      <c r="Q27" s="26"/>
      <c r="R27" s="26"/>
    </row>
    <row r="28" spans="1:18" x14ac:dyDescent="0.25"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</row>
    <row r="29" spans="1:18" x14ac:dyDescent="0.25">
      <c r="A29" s="40" t="s">
        <v>32</v>
      </c>
      <c r="B29" s="41"/>
      <c r="C29" s="41"/>
      <c r="D29" s="42"/>
      <c r="E29" s="41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</row>
    <row r="30" spans="1:18" ht="15" x14ac:dyDescent="0.25">
      <c r="A30" s="43" t="s">
        <v>33</v>
      </c>
      <c r="B30" s="41"/>
      <c r="C30" s="41"/>
      <c r="D30" s="41"/>
      <c r="E30" s="41"/>
      <c r="F30" s="26"/>
      <c r="G30" s="26"/>
      <c r="H30" s="26"/>
      <c r="I30" s="26"/>
      <c r="J30" s="26"/>
      <c r="K30" s="26"/>
      <c r="L30" s="143"/>
      <c r="M30" s="143"/>
      <c r="N30" s="143"/>
      <c r="O30" s="143"/>
      <c r="P30" s="143"/>
      <c r="Q30" s="143"/>
      <c r="R30" s="26"/>
    </row>
    <row r="31" spans="1:18" x14ac:dyDescent="0.25">
      <c r="A31" s="40"/>
      <c r="B31" s="41"/>
      <c r="C31" s="41"/>
      <c r="D31" s="41"/>
      <c r="E31" s="41"/>
      <c r="F31" s="26"/>
      <c r="G31" s="26"/>
      <c r="H31" s="26"/>
      <c r="I31" s="26"/>
      <c r="J31" s="26"/>
      <c r="K31" s="26"/>
      <c r="L31" s="143"/>
      <c r="M31" s="143"/>
      <c r="N31" s="143"/>
      <c r="O31" s="143"/>
      <c r="P31" s="143"/>
      <c r="Q31" s="143"/>
      <c r="R31" s="26"/>
    </row>
    <row r="32" spans="1:18" ht="25.5" x14ac:dyDescent="0.25">
      <c r="A32" s="44"/>
      <c r="B32" s="45" t="s">
        <v>34</v>
      </c>
      <c r="C32" s="45" t="s">
        <v>35</v>
      </c>
      <c r="D32" s="45" t="s">
        <v>36</v>
      </c>
      <c r="E32" s="41"/>
      <c r="F32" s="26"/>
      <c r="G32" s="26"/>
      <c r="H32" s="26"/>
      <c r="I32" s="26"/>
      <c r="J32" s="26"/>
      <c r="K32" s="26"/>
      <c r="L32" s="143"/>
      <c r="M32" s="143"/>
      <c r="N32" s="143"/>
      <c r="O32" s="143"/>
      <c r="P32" s="143"/>
      <c r="Q32" s="143"/>
      <c r="R32" s="26"/>
    </row>
    <row r="33" spans="1:18" x14ac:dyDescent="0.25">
      <c r="A33" s="40" t="s">
        <v>37</v>
      </c>
      <c r="B33" s="46">
        <v>712507</v>
      </c>
      <c r="C33" s="46">
        <v>60172</v>
      </c>
      <c r="D33" s="47">
        <v>11.841171973675463</v>
      </c>
      <c r="E33" s="41"/>
      <c r="F33" s="26"/>
      <c r="G33" s="26"/>
      <c r="H33" s="26"/>
      <c r="I33" s="26"/>
      <c r="J33" s="26"/>
      <c r="K33" s="26"/>
      <c r="L33" s="143"/>
      <c r="M33" s="143"/>
      <c r="N33" s="143"/>
      <c r="O33" s="143"/>
      <c r="P33" s="143"/>
      <c r="Q33" s="143"/>
      <c r="R33" s="26"/>
    </row>
    <row r="34" spans="1:18" x14ac:dyDescent="0.25">
      <c r="A34" s="40" t="s">
        <v>38</v>
      </c>
      <c r="B34" s="46">
        <v>163094</v>
      </c>
      <c r="C34" s="46">
        <v>78166</v>
      </c>
      <c r="D34" s="47">
        <v>2.0865082004963793</v>
      </c>
      <c r="E34" s="41"/>
      <c r="F34" s="26"/>
      <c r="G34" s="26"/>
      <c r="H34" s="26"/>
      <c r="I34" s="26"/>
      <c r="J34" s="26"/>
      <c r="K34" s="26"/>
      <c r="L34" s="143"/>
      <c r="M34" s="143"/>
      <c r="N34" s="143"/>
      <c r="O34" s="26"/>
      <c r="P34" s="26"/>
      <c r="Q34" s="26"/>
      <c r="R34" s="26"/>
    </row>
    <row r="35" spans="1:18" x14ac:dyDescent="0.25">
      <c r="A35" s="48" t="s">
        <v>39</v>
      </c>
      <c r="B35" s="49">
        <v>137851</v>
      </c>
      <c r="C35" s="49">
        <v>42712</v>
      </c>
      <c r="D35" s="50">
        <v>3.2274536430043077</v>
      </c>
      <c r="E35" s="41"/>
      <c r="F35" s="26"/>
      <c r="G35" s="142"/>
      <c r="H35" s="66"/>
      <c r="I35" s="26"/>
      <c r="J35" s="26"/>
      <c r="K35" s="26"/>
      <c r="L35" s="26"/>
      <c r="M35" s="26"/>
      <c r="N35" s="26"/>
      <c r="O35" s="26"/>
      <c r="P35" s="26"/>
      <c r="Q35" s="26"/>
      <c r="R35" s="26"/>
    </row>
    <row r="36" spans="1:18" x14ac:dyDescent="0.25">
      <c r="A36" s="40"/>
      <c r="B36" s="51">
        <v>1013452</v>
      </c>
      <c r="C36" s="51">
        <v>181050</v>
      </c>
      <c r="D36" s="47">
        <v>5.5976360121513391</v>
      </c>
      <c r="E36" s="41"/>
      <c r="F36" s="26"/>
      <c r="G36" s="26"/>
      <c r="H36" s="144"/>
      <c r="I36" s="26"/>
      <c r="J36" s="26"/>
      <c r="K36" s="26"/>
      <c r="L36" s="26"/>
      <c r="M36" s="26"/>
      <c r="N36" s="26"/>
      <c r="O36" s="26"/>
      <c r="P36" s="26"/>
      <c r="Q36" s="26"/>
      <c r="R36" s="26"/>
    </row>
    <row r="37" spans="1:18" x14ac:dyDescent="0.25">
      <c r="A37" s="40"/>
      <c r="B37" s="41"/>
      <c r="C37" s="41"/>
      <c r="D37" s="41"/>
      <c r="E37" s="41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</row>
    <row r="38" spans="1:18" x14ac:dyDescent="0.25"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</row>
    <row r="39" spans="1:18" x14ac:dyDescent="0.25"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</row>
    <row r="40" spans="1:18" x14ac:dyDescent="0.25"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</row>
    <row r="41" spans="1:18" x14ac:dyDescent="0.25"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</row>
    <row r="42" spans="1:18" x14ac:dyDescent="0.25">
      <c r="F42" s="26"/>
      <c r="G42" s="26"/>
      <c r="H42" s="26"/>
      <c r="I42" s="26"/>
      <c r="J42" s="26"/>
      <c r="K42" s="26"/>
      <c r="L42" s="143"/>
      <c r="M42" s="143"/>
      <c r="N42" s="143"/>
      <c r="O42" s="26"/>
      <c r="P42" s="26"/>
      <c r="Q42" s="26"/>
      <c r="R42" s="26"/>
    </row>
    <row r="43" spans="1:18" x14ac:dyDescent="0.25">
      <c r="F43" s="26"/>
      <c r="G43" s="26"/>
      <c r="H43" s="26"/>
      <c r="I43" s="26"/>
      <c r="J43" s="26"/>
      <c r="K43" s="26"/>
      <c r="L43" s="143"/>
      <c r="M43" s="143"/>
      <c r="N43" s="143"/>
      <c r="O43" s="26"/>
      <c r="P43" s="26"/>
      <c r="Q43" s="26"/>
      <c r="R43" s="26"/>
    </row>
    <row r="44" spans="1:18" x14ac:dyDescent="0.25">
      <c r="F44" s="26"/>
      <c r="G44" s="26"/>
      <c r="H44" s="26"/>
      <c r="I44" s="26"/>
      <c r="J44" s="26"/>
      <c r="K44" s="26"/>
      <c r="L44" s="143"/>
      <c r="M44" s="143"/>
      <c r="N44" s="143"/>
      <c r="O44" s="26"/>
      <c r="P44" s="26"/>
      <c r="Q44" s="26"/>
      <c r="R44" s="26"/>
    </row>
    <row r="45" spans="1:18" x14ac:dyDescent="0.25">
      <c r="F45" s="26"/>
      <c r="G45" s="26"/>
      <c r="H45" s="26"/>
      <c r="I45" s="26"/>
      <c r="J45" s="26"/>
      <c r="K45" s="26"/>
      <c r="L45" s="143"/>
      <c r="M45" s="143"/>
      <c r="N45" s="143"/>
      <c r="O45" s="26"/>
      <c r="P45" s="26"/>
      <c r="Q45" s="26"/>
      <c r="R45" s="26"/>
    </row>
    <row r="46" spans="1:18" x14ac:dyDescent="0.25">
      <c r="F46" s="26"/>
      <c r="G46" s="26"/>
      <c r="H46" s="26"/>
      <c r="I46" s="26"/>
      <c r="J46" s="26"/>
      <c r="K46" s="26"/>
      <c r="L46" s="143"/>
      <c r="M46" s="143"/>
      <c r="N46" s="143"/>
      <c r="O46" s="26"/>
      <c r="P46" s="26"/>
      <c r="Q46" s="26"/>
      <c r="R46" s="26"/>
    </row>
    <row r="47" spans="1:18" x14ac:dyDescent="0.25"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</row>
    <row r="48" spans="1:18" x14ac:dyDescent="0.25"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</row>
    <row r="49" spans="5:18" s="8" customFormat="1" x14ac:dyDescent="0.25"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</row>
    <row r="50" spans="5:18" s="8" customFormat="1" x14ac:dyDescent="0.25"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</row>
    <row r="51" spans="5:18" s="8" customFormat="1" x14ac:dyDescent="0.25">
      <c r="F51" s="26"/>
      <c r="G51" s="26"/>
      <c r="H51" s="26"/>
      <c r="I51" s="26"/>
      <c r="J51" s="26"/>
      <c r="K51" s="26"/>
      <c r="L51" s="144"/>
      <c r="M51" s="144"/>
      <c r="N51" s="144"/>
      <c r="O51" s="26"/>
      <c r="P51" s="26"/>
      <c r="Q51" s="26"/>
      <c r="R51" s="26"/>
    </row>
    <row r="52" spans="5:18" s="8" customFormat="1" x14ac:dyDescent="0.25">
      <c r="F52" s="26"/>
      <c r="G52" s="26"/>
      <c r="H52" s="26"/>
      <c r="I52" s="26"/>
      <c r="J52" s="26"/>
      <c r="K52" s="26"/>
      <c r="L52" s="143"/>
      <c r="M52" s="143"/>
      <c r="N52" s="143"/>
      <c r="O52" s="26"/>
      <c r="P52" s="26"/>
      <c r="Q52" s="26"/>
      <c r="R52" s="26"/>
    </row>
    <row r="53" spans="5:18" s="8" customFormat="1" x14ac:dyDescent="0.25"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</row>
    <row r="54" spans="5:18" s="8" customFormat="1" x14ac:dyDescent="0.25"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</row>
    <row r="55" spans="5:18" s="8" customFormat="1" x14ac:dyDescent="0.25"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</row>
    <row r="56" spans="5:18" s="8" customFormat="1" x14ac:dyDescent="0.25"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</row>
    <row r="57" spans="5:18" s="8" customFormat="1" x14ac:dyDescent="0.25"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</row>
    <row r="58" spans="5:18" s="8" customFormat="1" x14ac:dyDescent="0.25"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</row>
    <row r="59" spans="5:18" s="8" customFormat="1" x14ac:dyDescent="0.25"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</row>
    <row r="60" spans="5:18" s="8" customFormat="1" x14ac:dyDescent="0.25"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</row>
    <row r="61" spans="5:18" s="8" customFormat="1" x14ac:dyDescent="0.25"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</row>
    <row r="62" spans="5:18" s="8" customFormat="1" x14ac:dyDescent="0.25"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</row>
    <row r="63" spans="5:18" s="8" customFormat="1" x14ac:dyDescent="0.25">
      <c r="E63" s="145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</row>
    <row r="64" spans="5:18" s="8" customFormat="1" x14ac:dyDescent="0.25"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</row>
    <row r="65" spans="1:18" x14ac:dyDescent="0.25">
      <c r="E65" s="14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</row>
    <row r="66" spans="1:18" s="13" customFormat="1" x14ac:dyDescent="0.25">
      <c r="A66" s="147"/>
      <c r="E66" s="148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</row>
    <row r="67" spans="1:18" x14ac:dyDescent="0.25">
      <c r="E67" s="149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</row>
    <row r="68" spans="1:18" x14ac:dyDescent="0.25">
      <c r="E68" s="149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</row>
    <row r="69" spans="1:18" x14ac:dyDescent="0.25">
      <c r="E69" s="149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</row>
    <row r="70" spans="1:18" x14ac:dyDescent="0.25">
      <c r="E70" s="149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</row>
    <row r="71" spans="1:18" x14ac:dyDescent="0.25">
      <c r="A71" s="150"/>
      <c r="B71" s="146"/>
      <c r="C71" s="146"/>
      <c r="D71" s="146"/>
      <c r="E71" s="14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</row>
  </sheetData>
  <mergeCells count="2">
    <mergeCell ref="A7:A9"/>
    <mergeCell ref="G26:H26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</sheetPr>
  <dimension ref="B1:R26"/>
  <sheetViews>
    <sheetView topLeftCell="A13" workbookViewId="0">
      <selection activeCell="D41" sqref="D41"/>
    </sheetView>
  </sheetViews>
  <sheetFormatPr defaultRowHeight="15" x14ac:dyDescent="0.25"/>
  <cols>
    <col min="3" max="3" width="13.28515625" bestFit="1" customWidth="1"/>
    <col min="4" max="4" width="31.7109375" bestFit="1" customWidth="1"/>
    <col min="5" max="5" width="11.5703125" bestFit="1" customWidth="1"/>
    <col min="8" max="8" width="17.85546875" bestFit="1" customWidth="1"/>
    <col min="9" max="9" width="24.7109375" customWidth="1"/>
  </cols>
  <sheetData>
    <row r="1" spans="2:18" x14ac:dyDescent="0.25">
      <c r="B1" t="s">
        <v>66</v>
      </c>
    </row>
    <row r="3" spans="2:18" x14ac:dyDescent="0.25">
      <c r="C3" s="295" t="s">
        <v>67</v>
      </c>
      <c r="D3" s="295"/>
      <c r="E3" s="295"/>
    </row>
    <row r="4" spans="2:18" ht="30" x14ac:dyDescent="0.25">
      <c r="C4" t="s">
        <v>68</v>
      </c>
      <c r="D4" t="s">
        <v>69</v>
      </c>
      <c r="E4" t="s">
        <v>70</v>
      </c>
      <c r="I4" s="69" t="s">
        <v>71</v>
      </c>
    </row>
    <row r="5" spans="2:18" x14ac:dyDescent="0.25">
      <c r="C5" s="70">
        <v>1743412</v>
      </c>
      <c r="D5" s="70">
        <v>2674975</v>
      </c>
      <c r="E5" s="70">
        <v>29421855</v>
      </c>
      <c r="I5" s="39">
        <v>13</v>
      </c>
    </row>
    <row r="6" spans="2:18" x14ac:dyDescent="0.25">
      <c r="C6" s="70"/>
      <c r="D6" s="70"/>
      <c r="E6" s="70"/>
      <c r="I6" s="71"/>
    </row>
    <row r="7" spans="2:18" x14ac:dyDescent="0.25">
      <c r="E7" t="s">
        <v>72</v>
      </c>
    </row>
    <row r="8" spans="2:18" x14ac:dyDescent="0.25">
      <c r="C8" s="72">
        <f>3.8*C5</f>
        <v>6624965.5999999996</v>
      </c>
      <c r="E8" s="73">
        <f>E5-C8</f>
        <v>22796889.399999999</v>
      </c>
      <c r="F8" s="74">
        <f>(E5-C8)/C5</f>
        <v>13.076019552463789</v>
      </c>
    </row>
    <row r="11" spans="2:18" x14ac:dyDescent="0.25">
      <c r="C11" s="72" t="s">
        <v>73</v>
      </c>
      <c r="D11" s="54" t="s">
        <v>74</v>
      </c>
      <c r="E11" s="70"/>
      <c r="H11" t="s">
        <v>75</v>
      </c>
      <c r="I11">
        <v>500</v>
      </c>
    </row>
    <row r="12" spans="2:18" x14ac:dyDescent="0.25">
      <c r="C12">
        <v>1</v>
      </c>
      <c r="D12" s="74">
        <f>D5/C5</f>
        <v>1.5343332499718942</v>
      </c>
    </row>
    <row r="13" spans="2:18" x14ac:dyDescent="0.25"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</row>
    <row r="14" spans="2:18" x14ac:dyDescent="0.25"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</row>
    <row r="15" spans="2:18" x14ac:dyDescent="0.25">
      <c r="C15" s="70"/>
      <c r="D15" s="70" t="s">
        <v>76</v>
      </c>
      <c r="E15" s="70"/>
      <c r="F15" s="70"/>
      <c r="G15" s="70"/>
      <c r="H15" s="70" t="s">
        <v>77</v>
      </c>
      <c r="I15" s="70">
        <f>I11/D16</f>
        <v>58.669736758033324</v>
      </c>
      <c r="J15" s="70"/>
      <c r="K15" s="70"/>
      <c r="L15" s="70"/>
      <c r="M15" s="70"/>
      <c r="N15" s="70"/>
      <c r="O15" s="70"/>
      <c r="P15" s="70"/>
      <c r="Q15" s="70"/>
    </row>
    <row r="16" spans="2:18" x14ac:dyDescent="0.25">
      <c r="C16" s="70"/>
      <c r="D16" s="70">
        <f>E8/D5</f>
        <v>8.5222812923485254</v>
      </c>
      <c r="E16" s="70"/>
      <c r="F16" s="70"/>
      <c r="G16" s="70"/>
      <c r="H16" s="70" t="s">
        <v>78</v>
      </c>
      <c r="I16" s="75">
        <f>(I15-49)/E25</f>
        <v>5.2467372534092914E-3</v>
      </c>
      <c r="J16" s="70"/>
      <c r="K16" s="70"/>
      <c r="L16" s="70"/>
      <c r="M16" s="70"/>
      <c r="N16" s="70"/>
      <c r="O16" s="70"/>
      <c r="P16" s="70"/>
      <c r="Q16" s="70"/>
    </row>
    <row r="17" spans="3:18" x14ac:dyDescent="0.25"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</row>
    <row r="18" spans="3:18" x14ac:dyDescent="0.25">
      <c r="C18" s="70"/>
      <c r="D18" s="76" t="s">
        <v>79</v>
      </c>
      <c r="F18" s="70"/>
      <c r="J18" s="70"/>
      <c r="K18" s="70"/>
      <c r="L18" s="70"/>
      <c r="M18" s="70"/>
      <c r="N18" s="70"/>
      <c r="O18" s="70"/>
      <c r="P18" s="70"/>
      <c r="Q18" s="70"/>
    </row>
    <row r="19" spans="3:18" x14ac:dyDescent="0.25">
      <c r="C19" s="77" t="s">
        <v>80</v>
      </c>
      <c r="D19" s="70" t="s">
        <v>81</v>
      </c>
      <c r="E19" s="78">
        <v>8910</v>
      </c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</row>
    <row r="20" spans="3:18" x14ac:dyDescent="0.25">
      <c r="D20" s="70" t="s">
        <v>82</v>
      </c>
      <c r="E20" s="79">
        <v>8590</v>
      </c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</row>
    <row r="21" spans="3:18" ht="21" x14ac:dyDescent="0.35">
      <c r="C21" s="70"/>
      <c r="D21" s="70" t="s">
        <v>83</v>
      </c>
      <c r="E21" s="72">
        <v>9075</v>
      </c>
      <c r="F21" s="70"/>
      <c r="G21" s="70"/>
      <c r="H21" s="220" t="s">
        <v>150</v>
      </c>
      <c r="I21" s="70"/>
      <c r="J21" s="70"/>
      <c r="K21" s="70"/>
      <c r="L21" s="80" t="s">
        <v>28</v>
      </c>
      <c r="M21" s="70"/>
      <c r="N21" s="70"/>
      <c r="O21" s="70"/>
      <c r="P21" s="70"/>
      <c r="Q21" s="70"/>
    </row>
    <row r="22" spans="3:18" x14ac:dyDescent="0.25">
      <c r="D22" s="70" t="s">
        <v>84</v>
      </c>
      <c r="E22" s="79">
        <v>13551</v>
      </c>
      <c r="H22" s="80" t="s">
        <v>28</v>
      </c>
    </row>
    <row r="23" spans="3:18" x14ac:dyDescent="0.25">
      <c r="H23" t="s">
        <v>85</v>
      </c>
      <c r="I23" s="70" t="s">
        <v>78</v>
      </c>
    </row>
    <row r="24" spans="3:18" x14ac:dyDescent="0.25">
      <c r="D24" t="s">
        <v>86</v>
      </c>
      <c r="E24" s="79">
        <v>20189</v>
      </c>
      <c r="H24" s="81">
        <v>33.799999999999997</v>
      </c>
      <c r="I24" s="81">
        <f>H24/E24</f>
        <v>1.6741790083708949E-3</v>
      </c>
    </row>
    <row r="25" spans="3:18" x14ac:dyDescent="0.25">
      <c r="D25" s="82" t="s">
        <v>87</v>
      </c>
      <c r="E25" s="83">
        <v>1843</v>
      </c>
      <c r="H25">
        <v>70.38</v>
      </c>
      <c r="I25" s="84">
        <f>H25/E24</f>
        <v>3.4860567635841299E-3</v>
      </c>
    </row>
    <row r="26" spans="3:18" x14ac:dyDescent="0.25">
      <c r="I26" s="84"/>
    </row>
  </sheetData>
  <mergeCells count="1">
    <mergeCell ref="C3:E3"/>
  </mergeCells>
  <pageMargins left="0.511811024" right="0.511811024" top="0.78740157499999996" bottom="0.78740157499999996" header="0.31496062000000002" footer="0.31496062000000002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B4:N12"/>
  <sheetViews>
    <sheetView workbookViewId="0">
      <selection activeCell="M29" sqref="M29"/>
    </sheetView>
  </sheetViews>
  <sheetFormatPr defaultRowHeight="15" x14ac:dyDescent="0.25"/>
  <cols>
    <col min="13" max="13" width="16.5703125" bestFit="1" customWidth="1"/>
  </cols>
  <sheetData>
    <row r="4" spans="2:14" x14ac:dyDescent="0.25">
      <c r="B4" s="4" t="s">
        <v>27</v>
      </c>
    </row>
    <row r="9" spans="2:14" x14ac:dyDescent="0.25">
      <c r="M9">
        <v>70.38</v>
      </c>
      <c r="N9" s="261">
        <f>M9/N12</f>
        <v>3.4860567635841299E-3</v>
      </c>
    </row>
    <row r="11" spans="2:14" x14ac:dyDescent="0.25">
      <c r="M11" s="76" t="s">
        <v>79</v>
      </c>
    </row>
    <row r="12" spans="2:14" x14ac:dyDescent="0.25">
      <c r="M12" t="s">
        <v>86</v>
      </c>
      <c r="N12" s="79">
        <v>20189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53"/>
  <sheetViews>
    <sheetView workbookViewId="0">
      <selection activeCell="K19" sqref="K19"/>
    </sheetView>
  </sheetViews>
  <sheetFormatPr defaultRowHeight="15" x14ac:dyDescent="0.25"/>
  <cols>
    <col min="2" max="2" width="12.28515625" bestFit="1" customWidth="1"/>
    <col min="3" max="3" width="3.5703125" bestFit="1" customWidth="1"/>
    <col min="4" max="4" width="20.85546875" bestFit="1" customWidth="1"/>
    <col min="5" max="5" width="3.42578125" bestFit="1" customWidth="1"/>
    <col min="6" max="6" width="5.42578125" bestFit="1" customWidth="1"/>
    <col min="7" max="7" width="7.140625" bestFit="1" customWidth="1"/>
    <col min="258" max="258" width="12.28515625" bestFit="1" customWidth="1"/>
    <col min="259" max="259" width="3.5703125" bestFit="1" customWidth="1"/>
    <col min="260" max="260" width="20.85546875" bestFit="1" customWidth="1"/>
    <col min="261" max="261" width="3.42578125" bestFit="1" customWidth="1"/>
    <col min="262" max="262" width="5.42578125" bestFit="1" customWidth="1"/>
    <col min="263" max="263" width="7.140625" bestFit="1" customWidth="1"/>
    <col min="514" max="514" width="12.28515625" bestFit="1" customWidth="1"/>
    <col min="515" max="515" width="3.5703125" bestFit="1" customWidth="1"/>
    <col min="516" max="516" width="20.85546875" bestFit="1" customWidth="1"/>
    <col min="517" max="517" width="3.42578125" bestFit="1" customWidth="1"/>
    <col min="518" max="518" width="5.42578125" bestFit="1" customWidth="1"/>
    <col min="519" max="519" width="7.140625" bestFit="1" customWidth="1"/>
    <col min="770" max="770" width="12.28515625" bestFit="1" customWidth="1"/>
    <col min="771" max="771" width="3.5703125" bestFit="1" customWidth="1"/>
    <col min="772" max="772" width="20.85546875" bestFit="1" customWidth="1"/>
    <col min="773" max="773" width="3.42578125" bestFit="1" customWidth="1"/>
    <col min="774" max="774" width="5.42578125" bestFit="1" customWidth="1"/>
    <col min="775" max="775" width="7.140625" bestFit="1" customWidth="1"/>
    <col min="1026" max="1026" width="12.28515625" bestFit="1" customWidth="1"/>
    <col min="1027" max="1027" width="3.5703125" bestFit="1" customWidth="1"/>
    <col min="1028" max="1028" width="20.85546875" bestFit="1" customWidth="1"/>
    <col min="1029" max="1029" width="3.42578125" bestFit="1" customWidth="1"/>
    <col min="1030" max="1030" width="5.42578125" bestFit="1" customWidth="1"/>
    <col min="1031" max="1031" width="7.140625" bestFit="1" customWidth="1"/>
    <col min="1282" max="1282" width="12.28515625" bestFit="1" customWidth="1"/>
    <col min="1283" max="1283" width="3.5703125" bestFit="1" customWidth="1"/>
    <col min="1284" max="1284" width="20.85546875" bestFit="1" customWidth="1"/>
    <col min="1285" max="1285" width="3.42578125" bestFit="1" customWidth="1"/>
    <col min="1286" max="1286" width="5.42578125" bestFit="1" customWidth="1"/>
    <col min="1287" max="1287" width="7.140625" bestFit="1" customWidth="1"/>
    <col min="1538" max="1538" width="12.28515625" bestFit="1" customWidth="1"/>
    <col min="1539" max="1539" width="3.5703125" bestFit="1" customWidth="1"/>
    <col min="1540" max="1540" width="20.85546875" bestFit="1" customWidth="1"/>
    <col min="1541" max="1541" width="3.42578125" bestFit="1" customWidth="1"/>
    <col min="1542" max="1542" width="5.42578125" bestFit="1" customWidth="1"/>
    <col min="1543" max="1543" width="7.140625" bestFit="1" customWidth="1"/>
    <col min="1794" max="1794" width="12.28515625" bestFit="1" customWidth="1"/>
    <col min="1795" max="1795" width="3.5703125" bestFit="1" customWidth="1"/>
    <col min="1796" max="1796" width="20.85546875" bestFit="1" customWidth="1"/>
    <col min="1797" max="1797" width="3.42578125" bestFit="1" customWidth="1"/>
    <col min="1798" max="1798" width="5.42578125" bestFit="1" customWidth="1"/>
    <col min="1799" max="1799" width="7.140625" bestFit="1" customWidth="1"/>
    <col min="2050" max="2050" width="12.28515625" bestFit="1" customWidth="1"/>
    <col min="2051" max="2051" width="3.5703125" bestFit="1" customWidth="1"/>
    <col min="2052" max="2052" width="20.85546875" bestFit="1" customWidth="1"/>
    <col min="2053" max="2053" width="3.42578125" bestFit="1" customWidth="1"/>
    <col min="2054" max="2054" width="5.42578125" bestFit="1" customWidth="1"/>
    <col min="2055" max="2055" width="7.140625" bestFit="1" customWidth="1"/>
    <col min="2306" max="2306" width="12.28515625" bestFit="1" customWidth="1"/>
    <col min="2307" max="2307" width="3.5703125" bestFit="1" customWidth="1"/>
    <col min="2308" max="2308" width="20.85546875" bestFit="1" customWidth="1"/>
    <col min="2309" max="2309" width="3.42578125" bestFit="1" customWidth="1"/>
    <col min="2310" max="2310" width="5.42578125" bestFit="1" customWidth="1"/>
    <col min="2311" max="2311" width="7.140625" bestFit="1" customWidth="1"/>
    <col min="2562" max="2562" width="12.28515625" bestFit="1" customWidth="1"/>
    <col min="2563" max="2563" width="3.5703125" bestFit="1" customWidth="1"/>
    <col min="2564" max="2564" width="20.85546875" bestFit="1" customWidth="1"/>
    <col min="2565" max="2565" width="3.42578125" bestFit="1" customWidth="1"/>
    <col min="2566" max="2566" width="5.42578125" bestFit="1" customWidth="1"/>
    <col min="2567" max="2567" width="7.140625" bestFit="1" customWidth="1"/>
    <col min="2818" max="2818" width="12.28515625" bestFit="1" customWidth="1"/>
    <col min="2819" max="2819" width="3.5703125" bestFit="1" customWidth="1"/>
    <col min="2820" max="2820" width="20.85546875" bestFit="1" customWidth="1"/>
    <col min="2821" max="2821" width="3.42578125" bestFit="1" customWidth="1"/>
    <col min="2822" max="2822" width="5.42578125" bestFit="1" customWidth="1"/>
    <col min="2823" max="2823" width="7.140625" bestFit="1" customWidth="1"/>
    <col min="3074" max="3074" width="12.28515625" bestFit="1" customWidth="1"/>
    <col min="3075" max="3075" width="3.5703125" bestFit="1" customWidth="1"/>
    <col min="3076" max="3076" width="20.85546875" bestFit="1" customWidth="1"/>
    <col min="3077" max="3077" width="3.42578125" bestFit="1" customWidth="1"/>
    <col min="3078" max="3078" width="5.42578125" bestFit="1" customWidth="1"/>
    <col min="3079" max="3079" width="7.140625" bestFit="1" customWidth="1"/>
    <col min="3330" max="3330" width="12.28515625" bestFit="1" customWidth="1"/>
    <col min="3331" max="3331" width="3.5703125" bestFit="1" customWidth="1"/>
    <col min="3332" max="3332" width="20.85546875" bestFit="1" customWidth="1"/>
    <col min="3333" max="3333" width="3.42578125" bestFit="1" customWidth="1"/>
    <col min="3334" max="3334" width="5.42578125" bestFit="1" customWidth="1"/>
    <col min="3335" max="3335" width="7.140625" bestFit="1" customWidth="1"/>
    <col min="3586" max="3586" width="12.28515625" bestFit="1" customWidth="1"/>
    <col min="3587" max="3587" width="3.5703125" bestFit="1" customWidth="1"/>
    <col min="3588" max="3588" width="20.85546875" bestFit="1" customWidth="1"/>
    <col min="3589" max="3589" width="3.42578125" bestFit="1" customWidth="1"/>
    <col min="3590" max="3590" width="5.42578125" bestFit="1" customWidth="1"/>
    <col min="3591" max="3591" width="7.140625" bestFit="1" customWidth="1"/>
    <col min="3842" max="3842" width="12.28515625" bestFit="1" customWidth="1"/>
    <col min="3843" max="3843" width="3.5703125" bestFit="1" customWidth="1"/>
    <col min="3844" max="3844" width="20.85546875" bestFit="1" customWidth="1"/>
    <col min="3845" max="3845" width="3.42578125" bestFit="1" customWidth="1"/>
    <col min="3846" max="3846" width="5.42578125" bestFit="1" customWidth="1"/>
    <col min="3847" max="3847" width="7.140625" bestFit="1" customWidth="1"/>
    <col min="4098" max="4098" width="12.28515625" bestFit="1" customWidth="1"/>
    <col min="4099" max="4099" width="3.5703125" bestFit="1" customWidth="1"/>
    <col min="4100" max="4100" width="20.85546875" bestFit="1" customWidth="1"/>
    <col min="4101" max="4101" width="3.42578125" bestFit="1" customWidth="1"/>
    <col min="4102" max="4102" width="5.42578125" bestFit="1" customWidth="1"/>
    <col min="4103" max="4103" width="7.140625" bestFit="1" customWidth="1"/>
    <col min="4354" max="4354" width="12.28515625" bestFit="1" customWidth="1"/>
    <col min="4355" max="4355" width="3.5703125" bestFit="1" customWidth="1"/>
    <col min="4356" max="4356" width="20.85546875" bestFit="1" customWidth="1"/>
    <col min="4357" max="4357" width="3.42578125" bestFit="1" customWidth="1"/>
    <col min="4358" max="4358" width="5.42578125" bestFit="1" customWidth="1"/>
    <col min="4359" max="4359" width="7.140625" bestFit="1" customWidth="1"/>
    <col min="4610" max="4610" width="12.28515625" bestFit="1" customWidth="1"/>
    <col min="4611" max="4611" width="3.5703125" bestFit="1" customWidth="1"/>
    <col min="4612" max="4612" width="20.85546875" bestFit="1" customWidth="1"/>
    <col min="4613" max="4613" width="3.42578125" bestFit="1" customWidth="1"/>
    <col min="4614" max="4614" width="5.42578125" bestFit="1" customWidth="1"/>
    <col min="4615" max="4615" width="7.140625" bestFit="1" customWidth="1"/>
    <col min="4866" max="4866" width="12.28515625" bestFit="1" customWidth="1"/>
    <col min="4867" max="4867" width="3.5703125" bestFit="1" customWidth="1"/>
    <col min="4868" max="4868" width="20.85546875" bestFit="1" customWidth="1"/>
    <col min="4869" max="4869" width="3.42578125" bestFit="1" customWidth="1"/>
    <col min="4870" max="4870" width="5.42578125" bestFit="1" customWidth="1"/>
    <col min="4871" max="4871" width="7.140625" bestFit="1" customWidth="1"/>
    <col min="5122" max="5122" width="12.28515625" bestFit="1" customWidth="1"/>
    <col min="5123" max="5123" width="3.5703125" bestFit="1" customWidth="1"/>
    <col min="5124" max="5124" width="20.85546875" bestFit="1" customWidth="1"/>
    <col min="5125" max="5125" width="3.42578125" bestFit="1" customWidth="1"/>
    <col min="5126" max="5126" width="5.42578125" bestFit="1" customWidth="1"/>
    <col min="5127" max="5127" width="7.140625" bestFit="1" customWidth="1"/>
    <col min="5378" max="5378" width="12.28515625" bestFit="1" customWidth="1"/>
    <col min="5379" max="5379" width="3.5703125" bestFit="1" customWidth="1"/>
    <col min="5380" max="5380" width="20.85546875" bestFit="1" customWidth="1"/>
    <col min="5381" max="5381" width="3.42578125" bestFit="1" customWidth="1"/>
    <col min="5382" max="5382" width="5.42578125" bestFit="1" customWidth="1"/>
    <col min="5383" max="5383" width="7.140625" bestFit="1" customWidth="1"/>
    <col min="5634" max="5634" width="12.28515625" bestFit="1" customWidth="1"/>
    <col min="5635" max="5635" width="3.5703125" bestFit="1" customWidth="1"/>
    <col min="5636" max="5636" width="20.85546875" bestFit="1" customWidth="1"/>
    <col min="5637" max="5637" width="3.42578125" bestFit="1" customWidth="1"/>
    <col min="5638" max="5638" width="5.42578125" bestFit="1" customWidth="1"/>
    <col min="5639" max="5639" width="7.140625" bestFit="1" customWidth="1"/>
    <col min="5890" max="5890" width="12.28515625" bestFit="1" customWidth="1"/>
    <col min="5891" max="5891" width="3.5703125" bestFit="1" customWidth="1"/>
    <col min="5892" max="5892" width="20.85546875" bestFit="1" customWidth="1"/>
    <col min="5893" max="5893" width="3.42578125" bestFit="1" customWidth="1"/>
    <col min="5894" max="5894" width="5.42578125" bestFit="1" customWidth="1"/>
    <col min="5895" max="5895" width="7.140625" bestFit="1" customWidth="1"/>
    <col min="6146" max="6146" width="12.28515625" bestFit="1" customWidth="1"/>
    <col min="6147" max="6147" width="3.5703125" bestFit="1" customWidth="1"/>
    <col min="6148" max="6148" width="20.85546875" bestFit="1" customWidth="1"/>
    <col min="6149" max="6149" width="3.42578125" bestFit="1" customWidth="1"/>
    <col min="6150" max="6150" width="5.42578125" bestFit="1" customWidth="1"/>
    <col min="6151" max="6151" width="7.140625" bestFit="1" customWidth="1"/>
    <col min="6402" max="6402" width="12.28515625" bestFit="1" customWidth="1"/>
    <col min="6403" max="6403" width="3.5703125" bestFit="1" customWidth="1"/>
    <col min="6404" max="6404" width="20.85546875" bestFit="1" customWidth="1"/>
    <col min="6405" max="6405" width="3.42578125" bestFit="1" customWidth="1"/>
    <col min="6406" max="6406" width="5.42578125" bestFit="1" customWidth="1"/>
    <col min="6407" max="6407" width="7.140625" bestFit="1" customWidth="1"/>
    <col min="6658" max="6658" width="12.28515625" bestFit="1" customWidth="1"/>
    <col min="6659" max="6659" width="3.5703125" bestFit="1" customWidth="1"/>
    <col min="6660" max="6660" width="20.85546875" bestFit="1" customWidth="1"/>
    <col min="6661" max="6661" width="3.42578125" bestFit="1" customWidth="1"/>
    <col min="6662" max="6662" width="5.42578125" bestFit="1" customWidth="1"/>
    <col min="6663" max="6663" width="7.140625" bestFit="1" customWidth="1"/>
    <col min="6914" max="6914" width="12.28515625" bestFit="1" customWidth="1"/>
    <col min="6915" max="6915" width="3.5703125" bestFit="1" customWidth="1"/>
    <col min="6916" max="6916" width="20.85546875" bestFit="1" customWidth="1"/>
    <col min="6917" max="6917" width="3.42578125" bestFit="1" customWidth="1"/>
    <col min="6918" max="6918" width="5.42578125" bestFit="1" customWidth="1"/>
    <col min="6919" max="6919" width="7.140625" bestFit="1" customWidth="1"/>
    <col min="7170" max="7170" width="12.28515625" bestFit="1" customWidth="1"/>
    <col min="7171" max="7171" width="3.5703125" bestFit="1" customWidth="1"/>
    <col min="7172" max="7172" width="20.85546875" bestFit="1" customWidth="1"/>
    <col min="7173" max="7173" width="3.42578125" bestFit="1" customWidth="1"/>
    <col min="7174" max="7174" width="5.42578125" bestFit="1" customWidth="1"/>
    <col min="7175" max="7175" width="7.140625" bestFit="1" customWidth="1"/>
    <col min="7426" max="7426" width="12.28515625" bestFit="1" customWidth="1"/>
    <col min="7427" max="7427" width="3.5703125" bestFit="1" customWidth="1"/>
    <col min="7428" max="7428" width="20.85546875" bestFit="1" customWidth="1"/>
    <col min="7429" max="7429" width="3.42578125" bestFit="1" customWidth="1"/>
    <col min="7430" max="7430" width="5.42578125" bestFit="1" customWidth="1"/>
    <col min="7431" max="7431" width="7.140625" bestFit="1" customWidth="1"/>
    <col min="7682" max="7682" width="12.28515625" bestFit="1" customWidth="1"/>
    <col min="7683" max="7683" width="3.5703125" bestFit="1" customWidth="1"/>
    <col min="7684" max="7684" width="20.85546875" bestFit="1" customWidth="1"/>
    <col min="7685" max="7685" width="3.42578125" bestFit="1" customWidth="1"/>
    <col min="7686" max="7686" width="5.42578125" bestFit="1" customWidth="1"/>
    <col min="7687" max="7687" width="7.140625" bestFit="1" customWidth="1"/>
    <col min="7938" max="7938" width="12.28515625" bestFit="1" customWidth="1"/>
    <col min="7939" max="7939" width="3.5703125" bestFit="1" customWidth="1"/>
    <col min="7940" max="7940" width="20.85546875" bestFit="1" customWidth="1"/>
    <col min="7941" max="7941" width="3.42578125" bestFit="1" customWidth="1"/>
    <col min="7942" max="7942" width="5.42578125" bestFit="1" customWidth="1"/>
    <col min="7943" max="7943" width="7.140625" bestFit="1" customWidth="1"/>
    <col min="8194" max="8194" width="12.28515625" bestFit="1" customWidth="1"/>
    <col min="8195" max="8195" width="3.5703125" bestFit="1" customWidth="1"/>
    <col min="8196" max="8196" width="20.85546875" bestFit="1" customWidth="1"/>
    <col min="8197" max="8197" width="3.42578125" bestFit="1" customWidth="1"/>
    <col min="8198" max="8198" width="5.42578125" bestFit="1" customWidth="1"/>
    <col min="8199" max="8199" width="7.140625" bestFit="1" customWidth="1"/>
    <col min="8450" max="8450" width="12.28515625" bestFit="1" customWidth="1"/>
    <col min="8451" max="8451" width="3.5703125" bestFit="1" customWidth="1"/>
    <col min="8452" max="8452" width="20.85546875" bestFit="1" customWidth="1"/>
    <col min="8453" max="8453" width="3.42578125" bestFit="1" customWidth="1"/>
    <col min="8454" max="8454" width="5.42578125" bestFit="1" customWidth="1"/>
    <col min="8455" max="8455" width="7.140625" bestFit="1" customWidth="1"/>
    <col min="8706" max="8706" width="12.28515625" bestFit="1" customWidth="1"/>
    <col min="8707" max="8707" width="3.5703125" bestFit="1" customWidth="1"/>
    <col min="8708" max="8708" width="20.85546875" bestFit="1" customWidth="1"/>
    <col min="8709" max="8709" width="3.42578125" bestFit="1" customWidth="1"/>
    <col min="8710" max="8710" width="5.42578125" bestFit="1" customWidth="1"/>
    <col min="8711" max="8711" width="7.140625" bestFit="1" customWidth="1"/>
    <col min="8962" max="8962" width="12.28515625" bestFit="1" customWidth="1"/>
    <col min="8963" max="8963" width="3.5703125" bestFit="1" customWidth="1"/>
    <col min="8964" max="8964" width="20.85546875" bestFit="1" customWidth="1"/>
    <col min="8965" max="8965" width="3.42578125" bestFit="1" customWidth="1"/>
    <col min="8966" max="8966" width="5.42578125" bestFit="1" customWidth="1"/>
    <col min="8967" max="8967" width="7.140625" bestFit="1" customWidth="1"/>
    <col min="9218" max="9218" width="12.28515625" bestFit="1" customWidth="1"/>
    <col min="9219" max="9219" width="3.5703125" bestFit="1" customWidth="1"/>
    <col min="9220" max="9220" width="20.85546875" bestFit="1" customWidth="1"/>
    <col min="9221" max="9221" width="3.42578125" bestFit="1" customWidth="1"/>
    <col min="9222" max="9222" width="5.42578125" bestFit="1" customWidth="1"/>
    <col min="9223" max="9223" width="7.140625" bestFit="1" customWidth="1"/>
    <col min="9474" max="9474" width="12.28515625" bestFit="1" customWidth="1"/>
    <col min="9475" max="9475" width="3.5703125" bestFit="1" customWidth="1"/>
    <col min="9476" max="9476" width="20.85546875" bestFit="1" customWidth="1"/>
    <col min="9477" max="9477" width="3.42578125" bestFit="1" customWidth="1"/>
    <col min="9478" max="9478" width="5.42578125" bestFit="1" customWidth="1"/>
    <col min="9479" max="9479" width="7.140625" bestFit="1" customWidth="1"/>
    <col min="9730" max="9730" width="12.28515625" bestFit="1" customWidth="1"/>
    <col min="9731" max="9731" width="3.5703125" bestFit="1" customWidth="1"/>
    <col min="9732" max="9732" width="20.85546875" bestFit="1" customWidth="1"/>
    <col min="9733" max="9733" width="3.42578125" bestFit="1" customWidth="1"/>
    <col min="9734" max="9734" width="5.42578125" bestFit="1" customWidth="1"/>
    <col min="9735" max="9735" width="7.140625" bestFit="1" customWidth="1"/>
    <col min="9986" max="9986" width="12.28515625" bestFit="1" customWidth="1"/>
    <col min="9987" max="9987" width="3.5703125" bestFit="1" customWidth="1"/>
    <col min="9988" max="9988" width="20.85546875" bestFit="1" customWidth="1"/>
    <col min="9989" max="9989" width="3.42578125" bestFit="1" customWidth="1"/>
    <col min="9990" max="9990" width="5.42578125" bestFit="1" customWidth="1"/>
    <col min="9991" max="9991" width="7.140625" bestFit="1" customWidth="1"/>
    <col min="10242" max="10242" width="12.28515625" bestFit="1" customWidth="1"/>
    <col min="10243" max="10243" width="3.5703125" bestFit="1" customWidth="1"/>
    <col min="10244" max="10244" width="20.85546875" bestFit="1" customWidth="1"/>
    <col min="10245" max="10245" width="3.42578125" bestFit="1" customWidth="1"/>
    <col min="10246" max="10246" width="5.42578125" bestFit="1" customWidth="1"/>
    <col min="10247" max="10247" width="7.140625" bestFit="1" customWidth="1"/>
    <col min="10498" max="10498" width="12.28515625" bestFit="1" customWidth="1"/>
    <col min="10499" max="10499" width="3.5703125" bestFit="1" customWidth="1"/>
    <col min="10500" max="10500" width="20.85546875" bestFit="1" customWidth="1"/>
    <col min="10501" max="10501" width="3.42578125" bestFit="1" customWidth="1"/>
    <col min="10502" max="10502" width="5.42578125" bestFit="1" customWidth="1"/>
    <col min="10503" max="10503" width="7.140625" bestFit="1" customWidth="1"/>
    <col min="10754" max="10754" width="12.28515625" bestFit="1" customWidth="1"/>
    <col min="10755" max="10755" width="3.5703125" bestFit="1" customWidth="1"/>
    <col min="10756" max="10756" width="20.85546875" bestFit="1" customWidth="1"/>
    <col min="10757" max="10757" width="3.42578125" bestFit="1" customWidth="1"/>
    <col min="10758" max="10758" width="5.42578125" bestFit="1" customWidth="1"/>
    <col min="10759" max="10759" width="7.140625" bestFit="1" customWidth="1"/>
    <col min="11010" max="11010" width="12.28515625" bestFit="1" customWidth="1"/>
    <col min="11011" max="11011" width="3.5703125" bestFit="1" customWidth="1"/>
    <col min="11012" max="11012" width="20.85546875" bestFit="1" customWidth="1"/>
    <col min="11013" max="11013" width="3.42578125" bestFit="1" customWidth="1"/>
    <col min="11014" max="11014" width="5.42578125" bestFit="1" customWidth="1"/>
    <col min="11015" max="11015" width="7.140625" bestFit="1" customWidth="1"/>
    <col min="11266" max="11266" width="12.28515625" bestFit="1" customWidth="1"/>
    <col min="11267" max="11267" width="3.5703125" bestFit="1" customWidth="1"/>
    <col min="11268" max="11268" width="20.85546875" bestFit="1" customWidth="1"/>
    <col min="11269" max="11269" width="3.42578125" bestFit="1" customWidth="1"/>
    <col min="11270" max="11270" width="5.42578125" bestFit="1" customWidth="1"/>
    <col min="11271" max="11271" width="7.140625" bestFit="1" customWidth="1"/>
    <col min="11522" max="11522" width="12.28515625" bestFit="1" customWidth="1"/>
    <col min="11523" max="11523" width="3.5703125" bestFit="1" customWidth="1"/>
    <col min="11524" max="11524" width="20.85546875" bestFit="1" customWidth="1"/>
    <col min="11525" max="11525" width="3.42578125" bestFit="1" customWidth="1"/>
    <col min="11526" max="11526" width="5.42578125" bestFit="1" customWidth="1"/>
    <col min="11527" max="11527" width="7.140625" bestFit="1" customWidth="1"/>
    <col min="11778" max="11778" width="12.28515625" bestFit="1" customWidth="1"/>
    <col min="11779" max="11779" width="3.5703125" bestFit="1" customWidth="1"/>
    <col min="11780" max="11780" width="20.85546875" bestFit="1" customWidth="1"/>
    <col min="11781" max="11781" width="3.42578125" bestFit="1" customWidth="1"/>
    <col min="11782" max="11782" width="5.42578125" bestFit="1" customWidth="1"/>
    <col min="11783" max="11783" width="7.140625" bestFit="1" customWidth="1"/>
    <col min="12034" max="12034" width="12.28515625" bestFit="1" customWidth="1"/>
    <col min="12035" max="12035" width="3.5703125" bestFit="1" customWidth="1"/>
    <col min="12036" max="12036" width="20.85546875" bestFit="1" customWidth="1"/>
    <col min="12037" max="12037" width="3.42578125" bestFit="1" customWidth="1"/>
    <col min="12038" max="12038" width="5.42578125" bestFit="1" customWidth="1"/>
    <col min="12039" max="12039" width="7.140625" bestFit="1" customWidth="1"/>
    <col min="12290" max="12290" width="12.28515625" bestFit="1" customWidth="1"/>
    <col min="12291" max="12291" width="3.5703125" bestFit="1" customWidth="1"/>
    <col min="12292" max="12292" width="20.85546875" bestFit="1" customWidth="1"/>
    <col min="12293" max="12293" width="3.42578125" bestFit="1" customWidth="1"/>
    <col min="12294" max="12294" width="5.42578125" bestFit="1" customWidth="1"/>
    <col min="12295" max="12295" width="7.140625" bestFit="1" customWidth="1"/>
    <col min="12546" max="12546" width="12.28515625" bestFit="1" customWidth="1"/>
    <col min="12547" max="12547" width="3.5703125" bestFit="1" customWidth="1"/>
    <col min="12548" max="12548" width="20.85546875" bestFit="1" customWidth="1"/>
    <col min="12549" max="12549" width="3.42578125" bestFit="1" customWidth="1"/>
    <col min="12550" max="12550" width="5.42578125" bestFit="1" customWidth="1"/>
    <col min="12551" max="12551" width="7.140625" bestFit="1" customWidth="1"/>
    <col min="12802" max="12802" width="12.28515625" bestFit="1" customWidth="1"/>
    <col min="12803" max="12803" width="3.5703125" bestFit="1" customWidth="1"/>
    <col min="12804" max="12804" width="20.85546875" bestFit="1" customWidth="1"/>
    <col min="12805" max="12805" width="3.42578125" bestFit="1" customWidth="1"/>
    <col min="12806" max="12806" width="5.42578125" bestFit="1" customWidth="1"/>
    <col min="12807" max="12807" width="7.140625" bestFit="1" customWidth="1"/>
    <col min="13058" max="13058" width="12.28515625" bestFit="1" customWidth="1"/>
    <col min="13059" max="13059" width="3.5703125" bestFit="1" customWidth="1"/>
    <col min="13060" max="13060" width="20.85546875" bestFit="1" customWidth="1"/>
    <col min="13061" max="13061" width="3.42578125" bestFit="1" customWidth="1"/>
    <col min="13062" max="13062" width="5.42578125" bestFit="1" customWidth="1"/>
    <col min="13063" max="13063" width="7.140625" bestFit="1" customWidth="1"/>
    <col min="13314" max="13314" width="12.28515625" bestFit="1" customWidth="1"/>
    <col min="13315" max="13315" width="3.5703125" bestFit="1" customWidth="1"/>
    <col min="13316" max="13316" width="20.85546875" bestFit="1" customWidth="1"/>
    <col min="13317" max="13317" width="3.42578125" bestFit="1" customWidth="1"/>
    <col min="13318" max="13318" width="5.42578125" bestFit="1" customWidth="1"/>
    <col min="13319" max="13319" width="7.140625" bestFit="1" customWidth="1"/>
    <col min="13570" max="13570" width="12.28515625" bestFit="1" customWidth="1"/>
    <col min="13571" max="13571" width="3.5703125" bestFit="1" customWidth="1"/>
    <col min="13572" max="13572" width="20.85546875" bestFit="1" customWidth="1"/>
    <col min="13573" max="13573" width="3.42578125" bestFit="1" customWidth="1"/>
    <col min="13574" max="13574" width="5.42578125" bestFit="1" customWidth="1"/>
    <col min="13575" max="13575" width="7.140625" bestFit="1" customWidth="1"/>
    <col min="13826" max="13826" width="12.28515625" bestFit="1" customWidth="1"/>
    <col min="13827" max="13827" width="3.5703125" bestFit="1" customWidth="1"/>
    <col min="13828" max="13828" width="20.85546875" bestFit="1" customWidth="1"/>
    <col min="13829" max="13829" width="3.42578125" bestFit="1" customWidth="1"/>
    <col min="13830" max="13830" width="5.42578125" bestFit="1" customWidth="1"/>
    <col min="13831" max="13831" width="7.140625" bestFit="1" customWidth="1"/>
    <col min="14082" max="14082" width="12.28515625" bestFit="1" customWidth="1"/>
    <col min="14083" max="14083" width="3.5703125" bestFit="1" customWidth="1"/>
    <col min="14084" max="14084" width="20.85546875" bestFit="1" customWidth="1"/>
    <col min="14085" max="14085" width="3.42578125" bestFit="1" customWidth="1"/>
    <col min="14086" max="14086" width="5.42578125" bestFit="1" customWidth="1"/>
    <col min="14087" max="14087" width="7.140625" bestFit="1" customWidth="1"/>
    <col min="14338" max="14338" width="12.28515625" bestFit="1" customWidth="1"/>
    <col min="14339" max="14339" width="3.5703125" bestFit="1" customWidth="1"/>
    <col min="14340" max="14340" width="20.85546875" bestFit="1" customWidth="1"/>
    <col min="14341" max="14341" width="3.42578125" bestFit="1" customWidth="1"/>
    <col min="14342" max="14342" width="5.42578125" bestFit="1" customWidth="1"/>
    <col min="14343" max="14343" width="7.140625" bestFit="1" customWidth="1"/>
    <col min="14594" max="14594" width="12.28515625" bestFit="1" customWidth="1"/>
    <col min="14595" max="14595" width="3.5703125" bestFit="1" customWidth="1"/>
    <col min="14596" max="14596" width="20.85546875" bestFit="1" customWidth="1"/>
    <col min="14597" max="14597" width="3.42578125" bestFit="1" customWidth="1"/>
    <col min="14598" max="14598" width="5.42578125" bestFit="1" customWidth="1"/>
    <col min="14599" max="14599" width="7.140625" bestFit="1" customWidth="1"/>
    <col min="14850" max="14850" width="12.28515625" bestFit="1" customWidth="1"/>
    <col min="14851" max="14851" width="3.5703125" bestFit="1" customWidth="1"/>
    <col min="14852" max="14852" width="20.85546875" bestFit="1" customWidth="1"/>
    <col min="14853" max="14853" width="3.42578125" bestFit="1" customWidth="1"/>
    <col min="14854" max="14854" width="5.42578125" bestFit="1" customWidth="1"/>
    <col min="14855" max="14855" width="7.140625" bestFit="1" customWidth="1"/>
    <col min="15106" max="15106" width="12.28515625" bestFit="1" customWidth="1"/>
    <col min="15107" max="15107" width="3.5703125" bestFit="1" customWidth="1"/>
    <col min="15108" max="15108" width="20.85546875" bestFit="1" customWidth="1"/>
    <col min="15109" max="15109" width="3.42578125" bestFit="1" customWidth="1"/>
    <col min="15110" max="15110" width="5.42578125" bestFit="1" customWidth="1"/>
    <col min="15111" max="15111" width="7.140625" bestFit="1" customWidth="1"/>
    <col min="15362" max="15362" width="12.28515625" bestFit="1" customWidth="1"/>
    <col min="15363" max="15363" width="3.5703125" bestFit="1" customWidth="1"/>
    <col min="15364" max="15364" width="20.85546875" bestFit="1" customWidth="1"/>
    <col min="15365" max="15365" width="3.42578125" bestFit="1" customWidth="1"/>
    <col min="15366" max="15366" width="5.42578125" bestFit="1" customWidth="1"/>
    <col min="15367" max="15367" width="7.140625" bestFit="1" customWidth="1"/>
    <col min="15618" max="15618" width="12.28515625" bestFit="1" customWidth="1"/>
    <col min="15619" max="15619" width="3.5703125" bestFit="1" customWidth="1"/>
    <col min="15620" max="15620" width="20.85546875" bestFit="1" customWidth="1"/>
    <col min="15621" max="15621" width="3.42578125" bestFit="1" customWidth="1"/>
    <col min="15622" max="15622" width="5.42578125" bestFit="1" customWidth="1"/>
    <col min="15623" max="15623" width="7.140625" bestFit="1" customWidth="1"/>
    <col min="15874" max="15874" width="12.28515625" bestFit="1" customWidth="1"/>
    <col min="15875" max="15875" width="3.5703125" bestFit="1" customWidth="1"/>
    <col min="15876" max="15876" width="20.85546875" bestFit="1" customWidth="1"/>
    <col min="15877" max="15877" width="3.42578125" bestFit="1" customWidth="1"/>
    <col min="15878" max="15878" width="5.42578125" bestFit="1" customWidth="1"/>
    <col min="15879" max="15879" width="7.140625" bestFit="1" customWidth="1"/>
    <col min="16130" max="16130" width="12.28515625" bestFit="1" customWidth="1"/>
    <col min="16131" max="16131" width="3.5703125" bestFit="1" customWidth="1"/>
    <col min="16132" max="16132" width="20.85546875" bestFit="1" customWidth="1"/>
    <col min="16133" max="16133" width="3.42578125" bestFit="1" customWidth="1"/>
    <col min="16134" max="16134" width="5.42578125" bestFit="1" customWidth="1"/>
    <col min="16135" max="16135" width="7.140625" bestFit="1" customWidth="1"/>
  </cols>
  <sheetData>
    <row r="2" spans="2:12" x14ac:dyDescent="0.25">
      <c r="B2" s="249" t="s">
        <v>166</v>
      </c>
      <c r="C2" s="249" t="s">
        <v>167</v>
      </c>
      <c r="D2" s="249" t="s">
        <v>168</v>
      </c>
      <c r="E2" s="249" t="s">
        <v>167</v>
      </c>
      <c r="F2" s="249" t="s">
        <v>169</v>
      </c>
      <c r="G2" s="249" t="s">
        <v>170</v>
      </c>
      <c r="I2" s="250" t="s">
        <v>171</v>
      </c>
      <c r="J2" s="251" t="s">
        <v>169</v>
      </c>
      <c r="L2" t="s">
        <v>172</v>
      </c>
    </row>
    <row r="3" spans="2:12" x14ac:dyDescent="0.25">
      <c r="B3" s="252" t="s">
        <v>173</v>
      </c>
      <c r="C3" s="253" t="s">
        <v>174</v>
      </c>
      <c r="D3" s="252" t="s">
        <v>175</v>
      </c>
      <c r="E3" s="253" t="s">
        <v>176</v>
      </c>
      <c r="F3" s="253">
        <v>52</v>
      </c>
      <c r="G3" s="253">
        <v>0.04</v>
      </c>
      <c r="I3" s="256">
        <f t="shared" ref="I3:I26" si="0">F3/G3</f>
        <v>1300</v>
      </c>
      <c r="J3" s="257">
        <f t="shared" ref="J3:J26" si="1">F3</f>
        <v>52</v>
      </c>
      <c r="L3" t="s">
        <v>177</v>
      </c>
    </row>
    <row r="4" spans="2:12" x14ac:dyDescent="0.25">
      <c r="B4" s="254" t="s">
        <v>178</v>
      </c>
      <c r="C4" s="255" t="s">
        <v>176</v>
      </c>
      <c r="D4" s="254" t="s">
        <v>179</v>
      </c>
      <c r="E4" s="255" t="s">
        <v>176</v>
      </c>
      <c r="F4" s="255">
        <v>39</v>
      </c>
      <c r="G4" s="255">
        <v>0.14000000000000001</v>
      </c>
      <c r="I4" s="250">
        <f t="shared" si="0"/>
        <v>278.57142857142856</v>
      </c>
      <c r="J4" s="251">
        <f t="shared" si="1"/>
        <v>39</v>
      </c>
    </row>
    <row r="5" spans="2:12" x14ac:dyDescent="0.25">
      <c r="B5" s="252" t="s">
        <v>178</v>
      </c>
      <c r="C5" s="253" t="s">
        <v>176</v>
      </c>
      <c r="D5" s="252" t="s">
        <v>180</v>
      </c>
      <c r="E5" s="253" t="s">
        <v>176</v>
      </c>
      <c r="F5" s="253">
        <v>52</v>
      </c>
      <c r="G5" s="253">
        <v>0.14000000000000001</v>
      </c>
      <c r="I5" s="250">
        <f t="shared" si="0"/>
        <v>371.42857142857139</v>
      </c>
      <c r="J5" s="251">
        <f t="shared" si="1"/>
        <v>52</v>
      </c>
    </row>
    <row r="6" spans="2:12" x14ac:dyDescent="0.25">
      <c r="B6" s="254" t="s">
        <v>181</v>
      </c>
      <c r="C6" s="255" t="s">
        <v>176</v>
      </c>
      <c r="D6" s="254" t="s">
        <v>182</v>
      </c>
      <c r="E6" s="255" t="s">
        <v>176</v>
      </c>
      <c r="F6" s="255">
        <v>39.200000000000003</v>
      </c>
      <c r="G6" s="255">
        <v>0.08</v>
      </c>
      <c r="I6" s="250">
        <f t="shared" si="0"/>
        <v>490</v>
      </c>
      <c r="J6" s="251">
        <f t="shared" si="1"/>
        <v>39.200000000000003</v>
      </c>
    </row>
    <row r="7" spans="2:12" x14ac:dyDescent="0.25">
      <c r="B7" s="252" t="s">
        <v>181</v>
      </c>
      <c r="C7" s="253" t="s">
        <v>176</v>
      </c>
      <c r="D7" s="252" t="s">
        <v>183</v>
      </c>
      <c r="E7" s="253" t="s">
        <v>176</v>
      </c>
      <c r="F7" s="253">
        <v>70</v>
      </c>
      <c r="G7" s="253">
        <v>0.11</v>
      </c>
      <c r="I7" s="250">
        <f t="shared" si="0"/>
        <v>636.36363636363637</v>
      </c>
      <c r="J7" s="251">
        <f t="shared" si="1"/>
        <v>70</v>
      </c>
    </row>
    <row r="8" spans="2:12" x14ac:dyDescent="0.25">
      <c r="B8" s="254" t="s">
        <v>181</v>
      </c>
      <c r="C8" s="255" t="s">
        <v>176</v>
      </c>
      <c r="D8" s="254" t="s">
        <v>184</v>
      </c>
      <c r="E8" s="255" t="s">
        <v>176</v>
      </c>
      <c r="F8" s="255">
        <v>38</v>
      </c>
      <c r="G8" s="255">
        <v>0.08</v>
      </c>
      <c r="I8" s="250">
        <f t="shared" si="0"/>
        <v>475</v>
      </c>
      <c r="J8" s="251">
        <f t="shared" si="1"/>
        <v>38</v>
      </c>
    </row>
    <row r="9" spans="2:12" x14ac:dyDescent="0.25">
      <c r="B9" s="252" t="s">
        <v>181</v>
      </c>
      <c r="C9" s="253" t="s">
        <v>176</v>
      </c>
      <c r="D9" s="252" t="s">
        <v>179</v>
      </c>
      <c r="E9" s="253" t="s">
        <v>176</v>
      </c>
      <c r="F9" s="253">
        <v>52</v>
      </c>
      <c r="G9" s="253">
        <v>0.14000000000000001</v>
      </c>
      <c r="I9" s="250">
        <f t="shared" si="0"/>
        <v>371.42857142857139</v>
      </c>
      <c r="J9" s="251">
        <f t="shared" si="1"/>
        <v>52</v>
      </c>
    </row>
    <row r="10" spans="2:12" x14ac:dyDescent="0.25">
      <c r="B10" s="254" t="s">
        <v>181</v>
      </c>
      <c r="C10" s="255" t="s">
        <v>176</v>
      </c>
      <c r="D10" s="254" t="s">
        <v>185</v>
      </c>
      <c r="E10" s="255" t="s">
        <v>176</v>
      </c>
      <c r="F10" s="255">
        <v>39.200000000000003</v>
      </c>
      <c r="G10" s="255">
        <v>0.09</v>
      </c>
      <c r="I10" s="250">
        <f t="shared" si="0"/>
        <v>435.5555555555556</v>
      </c>
      <c r="J10" s="251">
        <f t="shared" si="1"/>
        <v>39.200000000000003</v>
      </c>
    </row>
    <row r="11" spans="2:12" x14ac:dyDescent="0.25">
      <c r="B11" s="252" t="s">
        <v>181</v>
      </c>
      <c r="C11" s="253" t="s">
        <v>176</v>
      </c>
      <c r="D11" s="252" t="s">
        <v>186</v>
      </c>
      <c r="E11" s="253" t="s">
        <v>176</v>
      </c>
      <c r="F11" s="253">
        <v>43.68</v>
      </c>
      <c r="G11" s="253">
        <v>0.08</v>
      </c>
      <c r="I11" s="250">
        <f t="shared" si="0"/>
        <v>546</v>
      </c>
      <c r="J11" s="251">
        <f t="shared" si="1"/>
        <v>43.68</v>
      </c>
    </row>
    <row r="12" spans="2:12" x14ac:dyDescent="0.25">
      <c r="B12" s="254" t="s">
        <v>181</v>
      </c>
      <c r="C12" s="255" t="s">
        <v>176</v>
      </c>
      <c r="D12" s="254" t="s">
        <v>187</v>
      </c>
      <c r="E12" s="255" t="s">
        <v>176</v>
      </c>
      <c r="F12" s="255">
        <v>41</v>
      </c>
      <c r="G12" s="255">
        <v>0.11</v>
      </c>
      <c r="I12" s="250">
        <f t="shared" si="0"/>
        <v>372.72727272727275</v>
      </c>
      <c r="J12" s="251">
        <f t="shared" si="1"/>
        <v>41</v>
      </c>
    </row>
    <row r="13" spans="2:12" x14ac:dyDescent="0.25">
      <c r="B13" s="252" t="s">
        <v>188</v>
      </c>
      <c r="C13" s="253" t="s">
        <v>176</v>
      </c>
      <c r="D13" s="252" t="s">
        <v>189</v>
      </c>
      <c r="E13" s="253" t="s">
        <v>176</v>
      </c>
      <c r="F13" s="253">
        <v>27</v>
      </c>
      <c r="G13" s="253">
        <v>0.12</v>
      </c>
      <c r="I13" s="250">
        <f t="shared" si="0"/>
        <v>225</v>
      </c>
      <c r="J13" s="251">
        <f t="shared" si="1"/>
        <v>27</v>
      </c>
    </row>
    <row r="14" spans="2:12" x14ac:dyDescent="0.25">
      <c r="B14" s="254" t="s">
        <v>188</v>
      </c>
      <c r="C14" s="255" t="s">
        <v>176</v>
      </c>
      <c r="D14" s="254" t="s">
        <v>179</v>
      </c>
      <c r="E14" s="255" t="s">
        <v>176</v>
      </c>
      <c r="F14" s="255">
        <v>38</v>
      </c>
      <c r="G14" s="255">
        <v>0.22</v>
      </c>
      <c r="I14" s="250">
        <f t="shared" si="0"/>
        <v>172.72727272727272</v>
      </c>
      <c r="J14" s="251">
        <f t="shared" si="1"/>
        <v>38</v>
      </c>
    </row>
    <row r="15" spans="2:12" x14ac:dyDescent="0.25">
      <c r="B15" s="252" t="s">
        <v>188</v>
      </c>
      <c r="C15" s="253" t="s">
        <v>176</v>
      </c>
      <c r="D15" s="252" t="s">
        <v>190</v>
      </c>
      <c r="E15" s="253" t="s">
        <v>176</v>
      </c>
      <c r="F15" s="253">
        <v>32</v>
      </c>
      <c r="G15" s="253">
        <v>7.0000000000000007E-2</v>
      </c>
      <c r="I15" s="250">
        <f t="shared" si="0"/>
        <v>457.14285714285711</v>
      </c>
      <c r="J15" s="251">
        <f t="shared" si="1"/>
        <v>32</v>
      </c>
    </row>
    <row r="16" spans="2:12" x14ac:dyDescent="0.25">
      <c r="B16" s="254" t="s">
        <v>188</v>
      </c>
      <c r="C16" s="255" t="s">
        <v>176</v>
      </c>
      <c r="D16" s="254" t="s">
        <v>191</v>
      </c>
      <c r="E16" s="255" t="s">
        <v>176</v>
      </c>
      <c r="F16" s="255">
        <v>32.5</v>
      </c>
      <c r="G16" s="255">
        <v>7.0000000000000007E-2</v>
      </c>
      <c r="I16" s="250">
        <f t="shared" si="0"/>
        <v>464.28571428571422</v>
      </c>
      <c r="J16" s="251">
        <f t="shared" si="1"/>
        <v>32.5</v>
      </c>
    </row>
    <row r="17" spans="2:15" x14ac:dyDescent="0.25">
      <c r="B17" s="252" t="s">
        <v>192</v>
      </c>
      <c r="C17" s="253" t="s">
        <v>193</v>
      </c>
      <c r="D17" s="252" t="s">
        <v>194</v>
      </c>
      <c r="E17" s="253" t="s">
        <v>193</v>
      </c>
      <c r="F17" s="253">
        <v>38.33</v>
      </c>
      <c r="G17" s="253">
        <v>0.08</v>
      </c>
      <c r="I17" s="250">
        <f t="shared" si="0"/>
        <v>479.12499999999994</v>
      </c>
      <c r="J17" s="251">
        <f t="shared" si="1"/>
        <v>38.33</v>
      </c>
    </row>
    <row r="18" spans="2:15" x14ac:dyDescent="0.25">
      <c r="B18" s="254" t="s">
        <v>192</v>
      </c>
      <c r="C18" s="255" t="s">
        <v>193</v>
      </c>
      <c r="D18" s="254" t="s">
        <v>195</v>
      </c>
      <c r="E18" s="255" t="s">
        <v>193</v>
      </c>
      <c r="F18" s="255">
        <v>33.5</v>
      </c>
      <c r="G18" s="255">
        <v>0.08</v>
      </c>
      <c r="I18" s="250">
        <f t="shared" si="0"/>
        <v>418.75</v>
      </c>
      <c r="J18" s="251">
        <f t="shared" si="1"/>
        <v>33.5</v>
      </c>
    </row>
    <row r="19" spans="2:15" x14ac:dyDescent="0.25">
      <c r="B19" s="252" t="s">
        <v>192</v>
      </c>
      <c r="C19" s="253" t="s">
        <v>193</v>
      </c>
      <c r="D19" s="252" t="s">
        <v>196</v>
      </c>
      <c r="E19" s="253" t="s">
        <v>193</v>
      </c>
      <c r="F19" s="253">
        <v>52.5</v>
      </c>
      <c r="G19" s="253">
        <v>0.08</v>
      </c>
      <c r="I19" s="250">
        <f t="shared" si="0"/>
        <v>656.25</v>
      </c>
      <c r="J19" s="251">
        <f t="shared" si="1"/>
        <v>52.5</v>
      </c>
    </row>
    <row r="20" spans="2:15" x14ac:dyDescent="0.25">
      <c r="B20" s="254" t="s">
        <v>192</v>
      </c>
      <c r="C20" s="255" t="s">
        <v>193</v>
      </c>
      <c r="D20" s="254" t="s">
        <v>197</v>
      </c>
      <c r="E20" s="255" t="s">
        <v>193</v>
      </c>
      <c r="F20" s="255">
        <v>50</v>
      </c>
      <c r="G20" s="255">
        <v>0.08</v>
      </c>
      <c r="I20" s="250">
        <f t="shared" si="0"/>
        <v>625</v>
      </c>
      <c r="J20" s="251">
        <f t="shared" si="1"/>
        <v>50</v>
      </c>
    </row>
    <row r="21" spans="2:15" x14ac:dyDescent="0.25">
      <c r="B21" s="252" t="s">
        <v>192</v>
      </c>
      <c r="C21" s="253" t="s">
        <v>193</v>
      </c>
      <c r="D21" s="252" t="s">
        <v>198</v>
      </c>
      <c r="E21" s="253" t="s">
        <v>193</v>
      </c>
      <c r="F21" s="253">
        <v>55</v>
      </c>
      <c r="G21" s="253">
        <v>0.09</v>
      </c>
      <c r="I21" s="250">
        <f t="shared" si="0"/>
        <v>611.11111111111109</v>
      </c>
      <c r="J21" s="251">
        <f t="shared" si="1"/>
        <v>55</v>
      </c>
    </row>
    <row r="22" spans="2:15" x14ac:dyDescent="0.25">
      <c r="B22" s="254" t="s">
        <v>192</v>
      </c>
      <c r="C22" s="255" t="s">
        <v>193</v>
      </c>
      <c r="D22" s="254" t="s">
        <v>199</v>
      </c>
      <c r="E22" s="255" t="s">
        <v>193</v>
      </c>
      <c r="F22" s="255">
        <v>50</v>
      </c>
      <c r="G22" s="255">
        <v>0.08</v>
      </c>
      <c r="I22" s="250">
        <f t="shared" si="0"/>
        <v>625</v>
      </c>
      <c r="J22" s="251">
        <f t="shared" si="1"/>
        <v>50</v>
      </c>
      <c r="M22">
        <v>21.501000000000001</v>
      </c>
      <c r="N22">
        <v>4.6399999999999997E-2</v>
      </c>
      <c r="O22">
        <v>0.4662</v>
      </c>
    </row>
    <row r="23" spans="2:15" x14ac:dyDescent="0.25">
      <c r="B23" s="252" t="s">
        <v>192</v>
      </c>
      <c r="C23" s="253" t="s">
        <v>193</v>
      </c>
      <c r="D23" s="252" t="s">
        <v>200</v>
      </c>
      <c r="E23" s="253" t="s">
        <v>193</v>
      </c>
      <c r="F23" s="253">
        <v>40</v>
      </c>
      <c r="G23" s="253">
        <v>0.08</v>
      </c>
      <c r="I23" s="250">
        <f t="shared" si="0"/>
        <v>500</v>
      </c>
      <c r="J23" s="251">
        <f t="shared" si="1"/>
        <v>40</v>
      </c>
    </row>
    <row r="24" spans="2:15" x14ac:dyDescent="0.25">
      <c r="B24" s="254" t="s">
        <v>201</v>
      </c>
      <c r="C24" s="255" t="s">
        <v>193</v>
      </c>
      <c r="D24" s="254" t="s">
        <v>202</v>
      </c>
      <c r="E24" s="255" t="s">
        <v>193</v>
      </c>
      <c r="F24" s="255">
        <v>30</v>
      </c>
      <c r="G24" s="255">
        <v>0.09</v>
      </c>
      <c r="I24" s="250">
        <f t="shared" si="0"/>
        <v>333.33333333333337</v>
      </c>
      <c r="J24" s="251">
        <f t="shared" si="1"/>
        <v>30</v>
      </c>
    </row>
    <row r="25" spans="2:15" x14ac:dyDescent="0.25">
      <c r="B25" s="252" t="s">
        <v>201</v>
      </c>
      <c r="C25" s="253" t="s">
        <v>193</v>
      </c>
      <c r="D25" s="252" t="s">
        <v>203</v>
      </c>
      <c r="E25" s="253" t="s">
        <v>193</v>
      </c>
      <c r="F25" s="253">
        <v>27</v>
      </c>
      <c r="G25" s="253">
        <v>0.11</v>
      </c>
      <c r="I25" s="250">
        <f t="shared" si="0"/>
        <v>245.45454545454547</v>
      </c>
      <c r="J25" s="251">
        <f t="shared" si="1"/>
        <v>27</v>
      </c>
    </row>
    <row r="26" spans="2:15" x14ac:dyDescent="0.25">
      <c r="B26" s="254" t="s">
        <v>204</v>
      </c>
      <c r="C26" s="255" t="s">
        <v>205</v>
      </c>
      <c r="D26" s="254" t="s">
        <v>206</v>
      </c>
      <c r="E26" s="255" t="s">
        <v>193</v>
      </c>
      <c r="F26" s="255">
        <v>110</v>
      </c>
      <c r="G26" s="255">
        <v>0.1</v>
      </c>
      <c r="I26" s="250">
        <f t="shared" si="0"/>
        <v>1100</v>
      </c>
      <c r="J26" s="251">
        <f t="shared" si="1"/>
        <v>110</v>
      </c>
    </row>
    <row r="29" spans="2:15" x14ac:dyDescent="0.25">
      <c r="I29" s="250" t="s">
        <v>171</v>
      </c>
      <c r="J29" s="251" t="s">
        <v>169</v>
      </c>
    </row>
    <row r="30" spans="2:15" x14ac:dyDescent="0.25">
      <c r="I30" s="256"/>
      <c r="J30" s="257"/>
    </row>
    <row r="31" spans="2:15" x14ac:dyDescent="0.25">
      <c r="I31" s="250">
        <f>I4</f>
        <v>278.57142857142856</v>
      </c>
      <c r="J31" s="250">
        <f t="shared" ref="J31:J53" si="2">J4</f>
        <v>39</v>
      </c>
    </row>
    <row r="32" spans="2:15" x14ac:dyDescent="0.25">
      <c r="I32" s="250">
        <f t="shared" ref="I32" si="3">I5</f>
        <v>371.42857142857139</v>
      </c>
      <c r="J32" s="250">
        <f t="shared" si="2"/>
        <v>52</v>
      </c>
    </row>
    <row r="33" spans="9:16" x14ac:dyDescent="0.25">
      <c r="I33" s="250">
        <f t="shared" ref="I33" si="4">I6</f>
        <v>490</v>
      </c>
      <c r="J33" s="250">
        <f t="shared" si="2"/>
        <v>39.200000000000003</v>
      </c>
    </row>
    <row r="34" spans="9:16" x14ac:dyDescent="0.25">
      <c r="I34" s="250">
        <f t="shared" ref="I34" si="5">I7</f>
        <v>636.36363636363637</v>
      </c>
      <c r="J34" s="250">
        <f t="shared" si="2"/>
        <v>70</v>
      </c>
    </row>
    <row r="35" spans="9:16" x14ac:dyDescent="0.25">
      <c r="I35" s="250">
        <f t="shared" ref="I35" si="6">I8</f>
        <v>475</v>
      </c>
      <c r="J35" s="250">
        <f t="shared" si="2"/>
        <v>38</v>
      </c>
    </row>
    <row r="36" spans="9:16" x14ac:dyDescent="0.25">
      <c r="I36" s="250">
        <f t="shared" ref="I36" si="7">I9</f>
        <v>371.42857142857139</v>
      </c>
      <c r="J36" s="250">
        <f t="shared" si="2"/>
        <v>52</v>
      </c>
    </row>
    <row r="37" spans="9:16" x14ac:dyDescent="0.25">
      <c r="I37" s="250">
        <f t="shared" ref="I37" si="8">I10</f>
        <v>435.5555555555556</v>
      </c>
      <c r="J37" s="250">
        <f t="shared" si="2"/>
        <v>39.200000000000003</v>
      </c>
    </row>
    <row r="38" spans="9:16" x14ac:dyDescent="0.25">
      <c r="I38" s="250">
        <f t="shared" ref="I38" si="9">I11</f>
        <v>546</v>
      </c>
      <c r="J38" s="250">
        <f t="shared" si="2"/>
        <v>43.68</v>
      </c>
    </row>
    <row r="39" spans="9:16" x14ac:dyDescent="0.25">
      <c r="I39" s="250">
        <f t="shared" ref="I39" si="10">I12</f>
        <v>372.72727272727275</v>
      </c>
      <c r="J39" s="250">
        <f t="shared" si="2"/>
        <v>41</v>
      </c>
    </row>
    <row r="40" spans="9:16" x14ac:dyDescent="0.25">
      <c r="I40" s="250">
        <f t="shared" ref="I40" si="11">I13</f>
        <v>225</v>
      </c>
      <c r="J40" s="250">
        <f t="shared" si="2"/>
        <v>27</v>
      </c>
    </row>
    <row r="41" spans="9:16" x14ac:dyDescent="0.25">
      <c r="I41" s="250">
        <f t="shared" ref="I41" si="12">I14</f>
        <v>172.72727272727272</v>
      </c>
      <c r="J41" s="250">
        <f t="shared" si="2"/>
        <v>38</v>
      </c>
    </row>
    <row r="42" spans="9:16" x14ac:dyDescent="0.25">
      <c r="I42" s="250">
        <f t="shared" ref="I42" si="13">I15</f>
        <v>457.14285714285711</v>
      </c>
      <c r="J42" s="250">
        <f t="shared" si="2"/>
        <v>32</v>
      </c>
    </row>
    <row r="43" spans="9:16" x14ac:dyDescent="0.25">
      <c r="I43" s="250">
        <f t="shared" ref="I43" si="14">I16</f>
        <v>464.28571428571422</v>
      </c>
      <c r="J43" s="250">
        <f t="shared" si="2"/>
        <v>32.5</v>
      </c>
    </row>
    <row r="44" spans="9:16" x14ac:dyDescent="0.25">
      <c r="I44" s="250">
        <f t="shared" ref="I44" si="15">I17</f>
        <v>479.12499999999994</v>
      </c>
      <c r="J44" s="250">
        <f t="shared" si="2"/>
        <v>38.33</v>
      </c>
    </row>
    <row r="45" spans="9:16" x14ac:dyDescent="0.25">
      <c r="I45" s="250">
        <f t="shared" ref="I45" si="16">I18</f>
        <v>418.75</v>
      </c>
      <c r="J45" s="250">
        <f t="shared" si="2"/>
        <v>33.5</v>
      </c>
    </row>
    <row r="46" spans="9:16" x14ac:dyDescent="0.25">
      <c r="I46" s="250">
        <f t="shared" ref="I46" si="17">I19</f>
        <v>656.25</v>
      </c>
      <c r="J46" s="250">
        <f t="shared" si="2"/>
        <v>52.5</v>
      </c>
      <c r="N46">
        <v>8.5737000000000005</v>
      </c>
      <c r="O46">
        <v>7.6499999999999999E-2</v>
      </c>
      <c r="P46">
        <v>0.70899999999999996</v>
      </c>
    </row>
    <row r="47" spans="9:16" x14ac:dyDescent="0.25">
      <c r="I47" s="250">
        <f t="shared" ref="I47" si="18">I20</f>
        <v>625</v>
      </c>
      <c r="J47" s="250">
        <f t="shared" si="2"/>
        <v>50</v>
      </c>
    </row>
    <row r="48" spans="9:16" x14ac:dyDescent="0.25">
      <c r="I48" s="250">
        <f t="shared" ref="I48" si="19">I21</f>
        <v>611.11111111111109</v>
      </c>
      <c r="J48" s="250">
        <f t="shared" si="2"/>
        <v>55</v>
      </c>
    </row>
    <row r="49" spans="9:10" x14ac:dyDescent="0.25">
      <c r="I49" s="250">
        <f t="shared" ref="I49" si="20">I22</f>
        <v>625</v>
      </c>
      <c r="J49" s="250">
        <f t="shared" si="2"/>
        <v>50</v>
      </c>
    </row>
    <row r="50" spans="9:10" x14ac:dyDescent="0.25">
      <c r="I50" s="250">
        <f t="shared" ref="I50" si="21">I23</f>
        <v>500</v>
      </c>
      <c r="J50" s="250">
        <f t="shared" si="2"/>
        <v>40</v>
      </c>
    </row>
    <row r="51" spans="9:10" x14ac:dyDescent="0.25">
      <c r="I51" s="250">
        <f t="shared" ref="I51" si="22">I24</f>
        <v>333.33333333333337</v>
      </c>
      <c r="J51" s="250">
        <f t="shared" si="2"/>
        <v>30</v>
      </c>
    </row>
    <row r="52" spans="9:10" x14ac:dyDescent="0.25">
      <c r="I52" s="250">
        <f t="shared" ref="I52" si="23">I25</f>
        <v>245.45454545454547</v>
      </c>
      <c r="J52" s="250">
        <f t="shared" si="2"/>
        <v>27</v>
      </c>
    </row>
    <row r="53" spans="9:10" x14ac:dyDescent="0.25">
      <c r="I53" s="250">
        <f t="shared" ref="I53" si="24">I26</f>
        <v>1100</v>
      </c>
      <c r="J53" s="250">
        <f t="shared" si="2"/>
        <v>110</v>
      </c>
    </row>
  </sheetData>
  <sortState ref="I3:J26">
    <sortCondition ref="J2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Produtos</vt:lpstr>
      <vt:lpstr>Custo</vt:lpstr>
      <vt:lpstr>ARGENTINA FERRO</vt:lpstr>
      <vt:lpstr>Maritimo</vt:lpstr>
      <vt:lpstr>Custo Mar Cont-Iron</vt:lpstr>
      <vt:lpstr>Custo Mar Grãos</vt:lpstr>
      <vt:lpstr>SIFRECA trigo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Fernando</dc:creator>
  <cp:lastModifiedBy>Luiz</cp:lastModifiedBy>
  <cp:lastPrinted>2011-05-02T13:25:23Z</cp:lastPrinted>
  <dcterms:created xsi:type="dcterms:W3CDTF">2011-02-10T17:14:52Z</dcterms:created>
  <dcterms:modified xsi:type="dcterms:W3CDTF">2011-07-25T13:22:46Z</dcterms:modified>
</cp:coreProperties>
</file>