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21075" windowHeight="7485"/>
  </bookViews>
  <sheets>
    <sheet name="Frotas" sheetId="1" r:id="rId1"/>
  </sheets>
  <externalReferences>
    <externalReference r:id="rId2"/>
    <externalReference r:id="rId3"/>
    <externalReference r:id="rId4"/>
    <externalReference r:id="rId5"/>
  </externalReferences>
  <definedNames>
    <definedName name="BranchOffPosi">'[1]Distance Table'!$F$53</definedName>
    <definedName name="CycleLocos">'[2]Nacala Cylcle'!$G$21</definedName>
    <definedName name="CycleWagons">'[2]Nacala Cylcle'!$F$21</definedName>
    <definedName name="Info_Toets">#REF!</definedName>
    <definedName name="Info_Updated">#REF!</definedName>
    <definedName name="ManningScheduleTable">'[3]Staff Summary'!$B$3:$N$37</definedName>
    <definedName name="NacalaExitPosi">'[1]Distance Table'!$F$54</definedName>
    <definedName name="RoadVehicleLiters">[3]Vehicles!$L$75</definedName>
    <definedName name="S2_ToKm">'[1]Distance Table'!$D$5</definedName>
    <definedName name="S3A3B_BorderPosi">'[1]Distance Table'!$F$41</definedName>
    <definedName name="S4_FromKm">'[1]Distance Table'!$C$7</definedName>
    <definedName name="S4_ToKm">'[1]Distance Table'!$D$7</definedName>
    <definedName name="S6_FromKm">'[1]Distance Table'!$C$9</definedName>
    <definedName name="S6_ToKm">'[1]Distance Table'!$D$9</definedName>
    <definedName name="Sec7Regrade">'[1]Section7 Regrade'!$E$21</definedName>
    <definedName name="ShireRiverPosi">'[1]Distance Table'!$F$43</definedName>
    <definedName name="Tabel_Toets">#REF!</definedName>
    <definedName name="Temp">#REF!</definedName>
  </definedNames>
  <calcPr calcId="144525"/>
</workbook>
</file>

<file path=xl/calcChain.xml><?xml version="1.0" encoding="utf-8"?>
<calcChain xmlns="http://schemas.openxmlformats.org/spreadsheetml/2006/main">
  <c r="O265" i="1" l="1"/>
  <c r="N265" i="1"/>
  <c r="M265" i="1"/>
  <c r="L265" i="1"/>
  <c r="K265" i="1"/>
  <c r="H265" i="1"/>
  <c r="G265" i="1"/>
  <c r="E265" i="1"/>
  <c r="D265" i="1"/>
  <c r="O229" i="1"/>
  <c r="N229" i="1"/>
  <c r="M229" i="1"/>
  <c r="L229" i="1"/>
  <c r="K229" i="1"/>
  <c r="H229" i="1"/>
  <c r="G229" i="1"/>
  <c r="E229" i="1"/>
  <c r="D229" i="1"/>
  <c r="O179" i="1"/>
  <c r="N179" i="1"/>
  <c r="M179" i="1"/>
  <c r="L179" i="1"/>
  <c r="K179" i="1"/>
  <c r="H179" i="1"/>
  <c r="G179" i="1"/>
  <c r="E179" i="1"/>
  <c r="D179" i="1"/>
  <c r="O136" i="1"/>
  <c r="N136" i="1"/>
  <c r="M136" i="1"/>
  <c r="L136" i="1"/>
  <c r="K136" i="1"/>
  <c r="H136" i="1"/>
  <c r="G136" i="1"/>
  <c r="E136" i="1"/>
  <c r="D136" i="1"/>
  <c r="O93" i="1"/>
  <c r="N93" i="1"/>
  <c r="M93" i="1"/>
  <c r="L93" i="1"/>
  <c r="K93" i="1"/>
  <c r="H93" i="1"/>
  <c r="G93" i="1"/>
  <c r="E93" i="1"/>
  <c r="D93" i="1"/>
  <c r="O50" i="1"/>
  <c r="N50" i="1"/>
  <c r="M50" i="1"/>
  <c r="L50" i="1"/>
  <c r="K50" i="1"/>
  <c r="H50" i="1"/>
  <c r="G50" i="1"/>
  <c r="E50" i="1"/>
  <c r="D50" i="1"/>
  <c r="H274" i="1"/>
  <c r="D274" i="1"/>
  <c r="J244" i="1"/>
  <c r="D236" i="1"/>
  <c r="N232" i="1"/>
  <c r="N216" i="1"/>
  <c r="I215" i="1"/>
  <c r="H215" i="1"/>
  <c r="G215" i="1"/>
  <c r="H214" i="1"/>
  <c r="C207" i="1"/>
  <c r="L206" i="1"/>
  <c r="E206" i="1"/>
  <c r="O190" i="1"/>
  <c r="I184" i="1"/>
  <c r="O183" i="1"/>
  <c r="O167" i="1"/>
  <c r="N167" i="1"/>
  <c r="N253" i="1" s="1"/>
  <c r="M167" i="1"/>
  <c r="M216" i="1" s="1"/>
  <c r="L167" i="1"/>
  <c r="L253" i="1" s="1"/>
  <c r="K167" i="1"/>
  <c r="J167" i="1"/>
  <c r="I167" i="1"/>
  <c r="H167" i="1"/>
  <c r="H253" i="1" s="1"/>
  <c r="G167" i="1"/>
  <c r="F167" i="1"/>
  <c r="F253" i="1" s="1"/>
  <c r="E167" i="1"/>
  <c r="D167" i="1"/>
  <c r="D216" i="1" s="1"/>
  <c r="C167" i="1"/>
  <c r="C216" i="1" s="1"/>
  <c r="O164" i="1"/>
  <c r="O208" i="1" s="1"/>
  <c r="N164" i="1"/>
  <c r="N208" i="1" s="1"/>
  <c r="M164" i="1"/>
  <c r="M208" i="1" s="1"/>
  <c r="L164" i="1"/>
  <c r="L208" i="1" s="1"/>
  <c r="K164" i="1"/>
  <c r="K208" i="1" s="1"/>
  <c r="J164" i="1"/>
  <c r="J208" i="1" s="1"/>
  <c r="I164" i="1"/>
  <c r="I208" i="1" s="1"/>
  <c r="H164" i="1"/>
  <c r="H208" i="1" s="1"/>
  <c r="G164" i="1"/>
  <c r="G208" i="1" s="1"/>
  <c r="F164" i="1"/>
  <c r="F208" i="1" s="1"/>
  <c r="E164" i="1"/>
  <c r="E208" i="1" s="1"/>
  <c r="D164" i="1"/>
  <c r="D208" i="1" s="1"/>
  <c r="C164" i="1"/>
  <c r="C208" i="1" s="1"/>
  <c r="I161" i="1"/>
  <c r="I195" i="1" s="1"/>
  <c r="K159" i="1"/>
  <c r="E155" i="1"/>
  <c r="E192" i="1" s="1"/>
  <c r="C154" i="1"/>
  <c r="O151" i="1"/>
  <c r="O139" i="1"/>
  <c r="O184" i="1" s="1"/>
  <c r="N139" i="1"/>
  <c r="N249" i="1" s="1"/>
  <c r="M139" i="1"/>
  <c r="M184" i="1" s="1"/>
  <c r="L139" i="1"/>
  <c r="K139" i="1"/>
  <c r="K249" i="1" s="1"/>
  <c r="J139" i="1"/>
  <c r="I139" i="1"/>
  <c r="I249" i="1" s="1"/>
  <c r="H139" i="1"/>
  <c r="H249" i="1" s="1"/>
  <c r="G139" i="1"/>
  <c r="F139" i="1"/>
  <c r="F249" i="1" s="1"/>
  <c r="E139" i="1"/>
  <c r="D139" i="1"/>
  <c r="D249" i="1" s="1"/>
  <c r="C139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C124" i="1"/>
  <c r="O121" i="1"/>
  <c r="O207" i="1" s="1"/>
  <c r="N121" i="1"/>
  <c r="N207" i="1" s="1"/>
  <c r="M121" i="1"/>
  <c r="M207" i="1" s="1"/>
  <c r="L121" i="1"/>
  <c r="L207" i="1" s="1"/>
  <c r="K121" i="1"/>
  <c r="K207" i="1" s="1"/>
  <c r="J121" i="1"/>
  <c r="J207" i="1" s="1"/>
  <c r="I121" i="1"/>
  <c r="I207" i="1" s="1"/>
  <c r="H121" i="1"/>
  <c r="H207" i="1" s="1"/>
  <c r="G121" i="1"/>
  <c r="G207" i="1" s="1"/>
  <c r="F121" i="1"/>
  <c r="F207" i="1" s="1"/>
  <c r="E121" i="1"/>
  <c r="E207" i="1" s="1"/>
  <c r="D121" i="1"/>
  <c r="D207" i="1" s="1"/>
  <c r="C121" i="1"/>
  <c r="H118" i="1"/>
  <c r="F114" i="1"/>
  <c r="F157" i="1" s="1"/>
  <c r="F193" i="1" s="1"/>
  <c r="M112" i="1"/>
  <c r="M155" i="1" s="1"/>
  <c r="M192" i="1" s="1"/>
  <c r="K112" i="1"/>
  <c r="K155" i="1" s="1"/>
  <c r="K192" i="1" s="1"/>
  <c r="H111" i="1"/>
  <c r="F110" i="1"/>
  <c r="O109" i="1"/>
  <c r="O152" i="1" s="1"/>
  <c r="O153" i="1" s="1"/>
  <c r="N109" i="1"/>
  <c r="N152" i="1" s="1"/>
  <c r="N153" i="1" s="1"/>
  <c r="M109" i="1"/>
  <c r="L109" i="1"/>
  <c r="L152" i="1" s="1"/>
  <c r="L153" i="1" s="1"/>
  <c r="K109" i="1"/>
  <c r="J109" i="1"/>
  <c r="J152" i="1" s="1"/>
  <c r="J153" i="1" s="1"/>
  <c r="I109" i="1"/>
  <c r="I110" i="1" s="1"/>
  <c r="H109" i="1"/>
  <c r="H152" i="1" s="1"/>
  <c r="H153" i="1" s="1"/>
  <c r="G109" i="1"/>
  <c r="G110" i="1" s="1"/>
  <c r="F109" i="1"/>
  <c r="F152" i="1" s="1"/>
  <c r="F153" i="1" s="1"/>
  <c r="E109" i="1"/>
  <c r="E110" i="1" s="1"/>
  <c r="D109" i="1"/>
  <c r="D152" i="1" s="1"/>
  <c r="D153" i="1" s="1"/>
  <c r="C109" i="1"/>
  <c r="C152" i="1" s="1"/>
  <c r="C153" i="1" s="1"/>
  <c r="D108" i="1"/>
  <c r="D151" i="1" s="1"/>
  <c r="M106" i="1"/>
  <c r="M149" i="1" s="1"/>
  <c r="M160" i="1" s="1"/>
  <c r="M194" i="1" s="1"/>
  <c r="E106" i="1"/>
  <c r="E149" i="1" s="1"/>
  <c r="I105" i="1"/>
  <c r="I148" i="1" s="1"/>
  <c r="G105" i="1"/>
  <c r="G148" i="1" s="1"/>
  <c r="O104" i="1"/>
  <c r="O147" i="1" s="1"/>
  <c r="G104" i="1"/>
  <c r="G147" i="1" s="1"/>
  <c r="D102" i="1"/>
  <c r="D145" i="1" s="1"/>
  <c r="D191" i="1" s="1"/>
  <c r="I101" i="1"/>
  <c r="I144" i="1" s="1"/>
  <c r="I190" i="1" s="1"/>
  <c r="H101" i="1"/>
  <c r="H144" i="1" s="1"/>
  <c r="H190" i="1" s="1"/>
  <c r="L98" i="1"/>
  <c r="L141" i="1" s="1"/>
  <c r="J98" i="1"/>
  <c r="J141" i="1" s="1"/>
  <c r="H98" i="1"/>
  <c r="H141" i="1" s="1"/>
  <c r="G98" i="1"/>
  <c r="G141" i="1" s="1"/>
  <c r="I97" i="1"/>
  <c r="H97" i="1"/>
  <c r="H140" i="1" s="1"/>
  <c r="H142" i="1" s="1"/>
  <c r="H143" i="1" s="1"/>
  <c r="H188" i="1" s="1"/>
  <c r="G97" i="1"/>
  <c r="G99" i="1" s="1"/>
  <c r="G100" i="1" s="1"/>
  <c r="G187" i="1" s="1"/>
  <c r="O96" i="1"/>
  <c r="N96" i="1"/>
  <c r="M96" i="1"/>
  <c r="L96" i="1"/>
  <c r="K96" i="1"/>
  <c r="J96" i="1"/>
  <c r="J183" i="1" s="1"/>
  <c r="I96" i="1"/>
  <c r="H96" i="1"/>
  <c r="G96" i="1"/>
  <c r="F96" i="1"/>
  <c r="E96" i="1"/>
  <c r="D96" i="1"/>
  <c r="C96" i="1"/>
  <c r="O81" i="1"/>
  <c r="N81" i="1"/>
  <c r="M81" i="1"/>
  <c r="L81" i="1"/>
  <c r="L272" i="1" s="1"/>
  <c r="K81" i="1"/>
  <c r="J81" i="1"/>
  <c r="I81" i="1"/>
  <c r="H81" i="1"/>
  <c r="H236" i="1" s="1"/>
  <c r="G81" i="1"/>
  <c r="F81" i="1"/>
  <c r="E81" i="1"/>
  <c r="D81" i="1"/>
  <c r="C81" i="1"/>
  <c r="O78" i="1"/>
  <c r="N78" i="1"/>
  <c r="M78" i="1"/>
  <c r="L78" i="1"/>
  <c r="K78" i="1"/>
  <c r="J78" i="1"/>
  <c r="I78" i="1"/>
  <c r="H78" i="1"/>
  <c r="G78" i="1"/>
  <c r="F78" i="1"/>
  <c r="E78" i="1"/>
  <c r="D78" i="1"/>
  <c r="C78" i="1"/>
  <c r="O75" i="1"/>
  <c r="O76" i="1" s="1"/>
  <c r="N75" i="1"/>
  <c r="N76" i="1" s="1"/>
  <c r="M75" i="1"/>
  <c r="L75" i="1"/>
  <c r="K75" i="1"/>
  <c r="J75" i="1"/>
  <c r="I75" i="1"/>
  <c r="I118" i="1" s="1"/>
  <c r="H75" i="1"/>
  <c r="H76" i="1" s="1"/>
  <c r="G75" i="1"/>
  <c r="G76" i="1" s="1"/>
  <c r="F75" i="1"/>
  <c r="F118" i="1" s="1"/>
  <c r="E75" i="1"/>
  <c r="D75" i="1"/>
  <c r="C75" i="1"/>
  <c r="O73" i="1"/>
  <c r="O116" i="1" s="1"/>
  <c r="O159" i="1" s="1"/>
  <c r="N73" i="1"/>
  <c r="N116" i="1" s="1"/>
  <c r="N159" i="1" s="1"/>
  <c r="M73" i="1"/>
  <c r="M116" i="1" s="1"/>
  <c r="M159" i="1" s="1"/>
  <c r="L73" i="1"/>
  <c r="L116" i="1" s="1"/>
  <c r="L159" i="1" s="1"/>
  <c r="K73" i="1"/>
  <c r="K116" i="1" s="1"/>
  <c r="J73" i="1"/>
  <c r="J116" i="1" s="1"/>
  <c r="J159" i="1" s="1"/>
  <c r="I73" i="1"/>
  <c r="I116" i="1" s="1"/>
  <c r="I119" i="1" s="1"/>
  <c r="H73" i="1"/>
  <c r="H116" i="1" s="1"/>
  <c r="H159" i="1" s="1"/>
  <c r="G73" i="1"/>
  <c r="G116" i="1" s="1"/>
  <c r="G159" i="1" s="1"/>
  <c r="F73" i="1"/>
  <c r="F116" i="1" s="1"/>
  <c r="F159" i="1" s="1"/>
  <c r="E73" i="1"/>
  <c r="E116" i="1" s="1"/>
  <c r="E159" i="1" s="1"/>
  <c r="D73" i="1"/>
  <c r="D116" i="1" s="1"/>
  <c r="D159" i="1" s="1"/>
  <c r="C73" i="1"/>
  <c r="C116" i="1" s="1"/>
  <c r="C159" i="1" s="1"/>
  <c r="O71" i="1"/>
  <c r="O114" i="1" s="1"/>
  <c r="O157" i="1" s="1"/>
  <c r="O193" i="1" s="1"/>
  <c r="N71" i="1"/>
  <c r="N114" i="1" s="1"/>
  <c r="N157" i="1" s="1"/>
  <c r="N193" i="1" s="1"/>
  <c r="M71" i="1"/>
  <c r="M114" i="1" s="1"/>
  <c r="M157" i="1" s="1"/>
  <c r="M193" i="1" s="1"/>
  <c r="L71" i="1"/>
  <c r="L114" i="1" s="1"/>
  <c r="L157" i="1" s="1"/>
  <c r="L193" i="1" s="1"/>
  <c r="K71" i="1"/>
  <c r="K114" i="1" s="1"/>
  <c r="K157" i="1" s="1"/>
  <c r="K193" i="1" s="1"/>
  <c r="J71" i="1"/>
  <c r="J114" i="1" s="1"/>
  <c r="J157" i="1" s="1"/>
  <c r="J193" i="1" s="1"/>
  <c r="I71" i="1"/>
  <c r="I114" i="1" s="1"/>
  <c r="I157" i="1" s="1"/>
  <c r="I193" i="1" s="1"/>
  <c r="H71" i="1"/>
  <c r="H114" i="1" s="1"/>
  <c r="H157" i="1" s="1"/>
  <c r="H193" i="1" s="1"/>
  <c r="G71" i="1"/>
  <c r="G114" i="1" s="1"/>
  <c r="G157" i="1" s="1"/>
  <c r="G193" i="1" s="1"/>
  <c r="F71" i="1"/>
  <c r="E71" i="1"/>
  <c r="E114" i="1" s="1"/>
  <c r="E157" i="1" s="1"/>
  <c r="E193" i="1" s="1"/>
  <c r="D71" i="1"/>
  <c r="D114" i="1" s="1"/>
  <c r="D157" i="1" s="1"/>
  <c r="D193" i="1" s="1"/>
  <c r="C71" i="1"/>
  <c r="C114" i="1" s="1"/>
  <c r="C157" i="1" s="1"/>
  <c r="C193" i="1" s="1"/>
  <c r="O69" i="1"/>
  <c r="O112" i="1" s="1"/>
  <c r="O155" i="1" s="1"/>
  <c r="O192" i="1" s="1"/>
  <c r="N69" i="1"/>
  <c r="N112" i="1" s="1"/>
  <c r="N155" i="1" s="1"/>
  <c r="N192" i="1" s="1"/>
  <c r="M69" i="1"/>
  <c r="L69" i="1"/>
  <c r="L112" i="1" s="1"/>
  <c r="L155" i="1" s="1"/>
  <c r="L192" i="1" s="1"/>
  <c r="K69" i="1"/>
  <c r="J69" i="1"/>
  <c r="J112" i="1" s="1"/>
  <c r="J155" i="1" s="1"/>
  <c r="J192" i="1" s="1"/>
  <c r="I69" i="1"/>
  <c r="I112" i="1" s="1"/>
  <c r="I155" i="1" s="1"/>
  <c r="I192" i="1" s="1"/>
  <c r="H69" i="1"/>
  <c r="H112" i="1" s="1"/>
  <c r="H155" i="1" s="1"/>
  <c r="H192" i="1" s="1"/>
  <c r="G69" i="1"/>
  <c r="G112" i="1" s="1"/>
  <c r="G155" i="1" s="1"/>
  <c r="G192" i="1" s="1"/>
  <c r="F69" i="1"/>
  <c r="F112" i="1" s="1"/>
  <c r="F155" i="1" s="1"/>
  <c r="F192" i="1" s="1"/>
  <c r="E69" i="1"/>
  <c r="E112" i="1" s="1"/>
  <c r="D69" i="1"/>
  <c r="D112" i="1" s="1"/>
  <c r="D155" i="1" s="1"/>
  <c r="D192" i="1" s="1"/>
  <c r="C69" i="1"/>
  <c r="C112" i="1" s="1"/>
  <c r="C155" i="1" s="1"/>
  <c r="C192" i="1" s="1"/>
  <c r="K68" i="1"/>
  <c r="K233" i="1" s="1"/>
  <c r="D67" i="1"/>
  <c r="O66" i="1"/>
  <c r="O67" i="1" s="1"/>
  <c r="N66" i="1"/>
  <c r="N67" i="1" s="1"/>
  <c r="M66" i="1"/>
  <c r="M67" i="1" s="1"/>
  <c r="L66" i="1"/>
  <c r="L67" i="1" s="1"/>
  <c r="K66" i="1"/>
  <c r="K67" i="1" s="1"/>
  <c r="J66" i="1"/>
  <c r="J67" i="1" s="1"/>
  <c r="I66" i="1"/>
  <c r="I67" i="1" s="1"/>
  <c r="H66" i="1"/>
  <c r="H67" i="1" s="1"/>
  <c r="G66" i="1"/>
  <c r="G67" i="1" s="1"/>
  <c r="F66" i="1"/>
  <c r="F67" i="1" s="1"/>
  <c r="E66" i="1"/>
  <c r="E67" i="1" s="1"/>
  <c r="D66" i="1"/>
  <c r="C66" i="1"/>
  <c r="C67" i="1" s="1"/>
  <c r="O65" i="1"/>
  <c r="O108" i="1" s="1"/>
  <c r="N65" i="1"/>
  <c r="N108" i="1" s="1"/>
  <c r="N151" i="1" s="1"/>
  <c r="M65" i="1"/>
  <c r="M108" i="1" s="1"/>
  <c r="M151" i="1" s="1"/>
  <c r="L65" i="1"/>
  <c r="L108" i="1" s="1"/>
  <c r="L151" i="1" s="1"/>
  <c r="K65" i="1"/>
  <c r="K108" i="1" s="1"/>
  <c r="K151" i="1" s="1"/>
  <c r="J65" i="1"/>
  <c r="J108" i="1" s="1"/>
  <c r="J151" i="1" s="1"/>
  <c r="I65" i="1"/>
  <c r="I108" i="1" s="1"/>
  <c r="I151" i="1" s="1"/>
  <c r="H65" i="1"/>
  <c r="H108" i="1" s="1"/>
  <c r="H151" i="1" s="1"/>
  <c r="G65" i="1"/>
  <c r="G108" i="1" s="1"/>
  <c r="G151" i="1" s="1"/>
  <c r="F65" i="1"/>
  <c r="F108" i="1" s="1"/>
  <c r="F151" i="1" s="1"/>
  <c r="E65" i="1"/>
  <c r="E108" i="1" s="1"/>
  <c r="E151" i="1" s="1"/>
  <c r="D65" i="1"/>
  <c r="C65" i="1"/>
  <c r="C108" i="1" s="1"/>
  <c r="C151" i="1" s="1"/>
  <c r="O63" i="1"/>
  <c r="O106" i="1" s="1"/>
  <c r="N63" i="1"/>
  <c r="M63" i="1"/>
  <c r="L63" i="1"/>
  <c r="L106" i="1" s="1"/>
  <c r="K63" i="1"/>
  <c r="K106" i="1" s="1"/>
  <c r="J63" i="1"/>
  <c r="J74" i="1" s="1"/>
  <c r="I63" i="1"/>
  <c r="I106" i="1" s="1"/>
  <c r="I149" i="1" s="1"/>
  <c r="H63" i="1"/>
  <c r="H106" i="1" s="1"/>
  <c r="H117" i="1" s="1"/>
  <c r="G63" i="1"/>
  <c r="G106" i="1" s="1"/>
  <c r="F63" i="1"/>
  <c r="E63" i="1"/>
  <c r="E74" i="1" s="1"/>
  <c r="D63" i="1"/>
  <c r="D106" i="1" s="1"/>
  <c r="C63" i="1"/>
  <c r="C106" i="1" s="1"/>
  <c r="C149" i="1" s="1"/>
  <c r="O62" i="1"/>
  <c r="O105" i="1" s="1"/>
  <c r="O148" i="1" s="1"/>
  <c r="N62" i="1"/>
  <c r="N105" i="1" s="1"/>
  <c r="N148" i="1" s="1"/>
  <c r="M62" i="1"/>
  <c r="M105" i="1" s="1"/>
  <c r="M148" i="1" s="1"/>
  <c r="L62" i="1"/>
  <c r="L105" i="1" s="1"/>
  <c r="L148" i="1" s="1"/>
  <c r="K62" i="1"/>
  <c r="K105" i="1" s="1"/>
  <c r="K148" i="1" s="1"/>
  <c r="J62" i="1"/>
  <c r="J105" i="1" s="1"/>
  <c r="J148" i="1" s="1"/>
  <c r="I62" i="1"/>
  <c r="H62" i="1"/>
  <c r="H105" i="1" s="1"/>
  <c r="H148" i="1" s="1"/>
  <c r="G62" i="1"/>
  <c r="F62" i="1"/>
  <c r="F105" i="1" s="1"/>
  <c r="F148" i="1" s="1"/>
  <c r="E62" i="1"/>
  <c r="E105" i="1" s="1"/>
  <c r="E148" i="1" s="1"/>
  <c r="D62" i="1"/>
  <c r="D105" i="1" s="1"/>
  <c r="D148" i="1" s="1"/>
  <c r="C62" i="1"/>
  <c r="O61" i="1"/>
  <c r="N61" i="1"/>
  <c r="N104" i="1" s="1"/>
  <c r="N147" i="1" s="1"/>
  <c r="M61" i="1"/>
  <c r="M104" i="1" s="1"/>
  <c r="M147" i="1" s="1"/>
  <c r="L61" i="1"/>
  <c r="L104" i="1" s="1"/>
  <c r="L147" i="1" s="1"/>
  <c r="K61" i="1"/>
  <c r="K104" i="1" s="1"/>
  <c r="K147" i="1" s="1"/>
  <c r="J61" i="1"/>
  <c r="J104" i="1" s="1"/>
  <c r="J147" i="1" s="1"/>
  <c r="I61" i="1"/>
  <c r="I104" i="1" s="1"/>
  <c r="I147" i="1" s="1"/>
  <c r="H61" i="1"/>
  <c r="H104" i="1" s="1"/>
  <c r="H147" i="1" s="1"/>
  <c r="G61" i="1"/>
  <c r="F61" i="1"/>
  <c r="F104" i="1" s="1"/>
  <c r="F147" i="1" s="1"/>
  <c r="E61" i="1"/>
  <c r="E104" i="1" s="1"/>
  <c r="E147" i="1" s="1"/>
  <c r="D61" i="1"/>
  <c r="D104" i="1" s="1"/>
  <c r="D147" i="1" s="1"/>
  <c r="C61" i="1"/>
  <c r="C104" i="1" s="1"/>
  <c r="C147" i="1" s="1"/>
  <c r="O59" i="1"/>
  <c r="O102" i="1" s="1"/>
  <c r="O145" i="1" s="1"/>
  <c r="O191" i="1" s="1"/>
  <c r="N59" i="1"/>
  <c r="N102" i="1" s="1"/>
  <c r="N145" i="1" s="1"/>
  <c r="N191" i="1" s="1"/>
  <c r="M59" i="1"/>
  <c r="M102" i="1" s="1"/>
  <c r="M145" i="1" s="1"/>
  <c r="M191" i="1" s="1"/>
  <c r="L59" i="1"/>
  <c r="L102" i="1" s="1"/>
  <c r="L145" i="1" s="1"/>
  <c r="L191" i="1" s="1"/>
  <c r="K59" i="1"/>
  <c r="K102" i="1" s="1"/>
  <c r="K145" i="1" s="1"/>
  <c r="K191" i="1" s="1"/>
  <c r="J59" i="1"/>
  <c r="J102" i="1" s="1"/>
  <c r="J145" i="1" s="1"/>
  <c r="J191" i="1" s="1"/>
  <c r="I59" i="1"/>
  <c r="I102" i="1" s="1"/>
  <c r="I145" i="1" s="1"/>
  <c r="I191" i="1" s="1"/>
  <c r="H59" i="1"/>
  <c r="H102" i="1" s="1"/>
  <c r="H145" i="1" s="1"/>
  <c r="H191" i="1" s="1"/>
  <c r="G59" i="1"/>
  <c r="G102" i="1" s="1"/>
  <c r="G145" i="1" s="1"/>
  <c r="G191" i="1" s="1"/>
  <c r="F59" i="1"/>
  <c r="F102" i="1" s="1"/>
  <c r="F145" i="1" s="1"/>
  <c r="F191" i="1" s="1"/>
  <c r="E59" i="1"/>
  <c r="E102" i="1" s="1"/>
  <c r="E145" i="1" s="1"/>
  <c r="E191" i="1" s="1"/>
  <c r="D59" i="1"/>
  <c r="C59" i="1"/>
  <c r="C102" i="1" s="1"/>
  <c r="C145" i="1" s="1"/>
  <c r="C191" i="1" s="1"/>
  <c r="O58" i="1"/>
  <c r="O101" i="1" s="1"/>
  <c r="O144" i="1" s="1"/>
  <c r="N58" i="1"/>
  <c r="N101" i="1" s="1"/>
  <c r="N144" i="1" s="1"/>
  <c r="N190" i="1" s="1"/>
  <c r="M58" i="1"/>
  <c r="M101" i="1" s="1"/>
  <c r="M144" i="1" s="1"/>
  <c r="M190" i="1" s="1"/>
  <c r="L58" i="1"/>
  <c r="L101" i="1" s="1"/>
  <c r="L144" i="1" s="1"/>
  <c r="L190" i="1" s="1"/>
  <c r="K58" i="1"/>
  <c r="K101" i="1" s="1"/>
  <c r="K144" i="1" s="1"/>
  <c r="K190" i="1" s="1"/>
  <c r="J58" i="1"/>
  <c r="J101" i="1" s="1"/>
  <c r="J144" i="1" s="1"/>
  <c r="J190" i="1" s="1"/>
  <c r="I58" i="1"/>
  <c r="H58" i="1"/>
  <c r="G58" i="1"/>
  <c r="G101" i="1" s="1"/>
  <c r="G144" i="1" s="1"/>
  <c r="G190" i="1" s="1"/>
  <c r="F58" i="1"/>
  <c r="F101" i="1" s="1"/>
  <c r="F144" i="1" s="1"/>
  <c r="F190" i="1" s="1"/>
  <c r="E58" i="1"/>
  <c r="E101" i="1" s="1"/>
  <c r="E144" i="1" s="1"/>
  <c r="E190" i="1" s="1"/>
  <c r="D58" i="1"/>
  <c r="D101" i="1" s="1"/>
  <c r="D144" i="1" s="1"/>
  <c r="D190" i="1" s="1"/>
  <c r="C58" i="1"/>
  <c r="C101" i="1" s="1"/>
  <c r="C144" i="1" s="1"/>
  <c r="C190" i="1" s="1"/>
  <c r="O55" i="1"/>
  <c r="O98" i="1" s="1"/>
  <c r="O141" i="1" s="1"/>
  <c r="N55" i="1"/>
  <c r="N98" i="1" s="1"/>
  <c r="N141" i="1" s="1"/>
  <c r="M55" i="1"/>
  <c r="M98" i="1" s="1"/>
  <c r="L55" i="1"/>
  <c r="K55" i="1"/>
  <c r="K98" i="1" s="1"/>
  <c r="K141" i="1" s="1"/>
  <c r="J55" i="1"/>
  <c r="I55" i="1"/>
  <c r="I98" i="1" s="1"/>
  <c r="I141" i="1" s="1"/>
  <c r="H55" i="1"/>
  <c r="G55" i="1"/>
  <c r="G56" i="1" s="1"/>
  <c r="F55" i="1"/>
  <c r="F98" i="1" s="1"/>
  <c r="F141" i="1" s="1"/>
  <c r="E55" i="1"/>
  <c r="D55" i="1"/>
  <c r="D98" i="1" s="1"/>
  <c r="D141" i="1" s="1"/>
  <c r="C55" i="1"/>
  <c r="C98" i="1" s="1"/>
  <c r="C141" i="1" s="1"/>
  <c r="O54" i="1"/>
  <c r="O97" i="1" s="1"/>
  <c r="N54" i="1"/>
  <c r="N97" i="1" s="1"/>
  <c r="M54" i="1"/>
  <c r="M56" i="1" s="1"/>
  <c r="M64" i="1" s="1"/>
  <c r="L54" i="1"/>
  <c r="L56" i="1" s="1"/>
  <c r="L57" i="1" s="1"/>
  <c r="L186" i="1" s="1"/>
  <c r="K54" i="1"/>
  <c r="J54" i="1"/>
  <c r="J97" i="1" s="1"/>
  <c r="I54" i="1"/>
  <c r="I56" i="1" s="1"/>
  <c r="H54" i="1"/>
  <c r="G54" i="1"/>
  <c r="F54" i="1"/>
  <c r="F97" i="1" s="1"/>
  <c r="E54" i="1"/>
  <c r="E97" i="1" s="1"/>
  <c r="E140" i="1" s="1"/>
  <c r="D54" i="1"/>
  <c r="D97" i="1" s="1"/>
  <c r="C54" i="1"/>
  <c r="O53" i="1"/>
  <c r="N53" i="1"/>
  <c r="M53" i="1"/>
  <c r="M68" i="1" s="1"/>
  <c r="M233" i="1" s="1"/>
  <c r="L53" i="1"/>
  <c r="L182" i="1" s="1"/>
  <c r="K53" i="1"/>
  <c r="J53" i="1"/>
  <c r="I53" i="1"/>
  <c r="I232" i="1" s="1"/>
  <c r="H53" i="1"/>
  <c r="G53" i="1"/>
  <c r="F53" i="1"/>
  <c r="E53" i="1"/>
  <c r="E182" i="1" s="1"/>
  <c r="D53" i="1"/>
  <c r="C53" i="1"/>
  <c r="C68" i="1" s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O34" i="1"/>
  <c r="O206" i="1" s="1"/>
  <c r="N34" i="1"/>
  <c r="N206" i="1" s="1"/>
  <c r="M34" i="1"/>
  <c r="M206" i="1" s="1"/>
  <c r="L34" i="1"/>
  <c r="K34" i="1"/>
  <c r="K206" i="1" s="1"/>
  <c r="J34" i="1"/>
  <c r="J206" i="1" s="1"/>
  <c r="I34" i="1"/>
  <c r="I206" i="1" s="1"/>
  <c r="H34" i="1"/>
  <c r="H206" i="1" s="1"/>
  <c r="G34" i="1"/>
  <c r="G206" i="1" s="1"/>
  <c r="F34" i="1"/>
  <c r="F206" i="1" s="1"/>
  <c r="E34" i="1"/>
  <c r="D34" i="1"/>
  <c r="D206" i="1" s="1"/>
  <c r="C34" i="1"/>
  <c r="C206" i="1" s="1"/>
  <c r="O31" i="1"/>
  <c r="N31" i="1"/>
  <c r="N32" i="1" s="1"/>
  <c r="M31" i="1"/>
  <c r="L31" i="1"/>
  <c r="K31" i="1"/>
  <c r="J31" i="1"/>
  <c r="I31" i="1"/>
  <c r="H31" i="1"/>
  <c r="H32" i="1" s="1"/>
  <c r="G31" i="1"/>
  <c r="F31" i="1"/>
  <c r="E31" i="1"/>
  <c r="D31" i="1"/>
  <c r="C31" i="1"/>
  <c r="E30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N24" i="1"/>
  <c r="N26" i="1" s="1"/>
  <c r="N28" i="1" s="1"/>
  <c r="M23" i="1"/>
  <c r="C23" i="1"/>
  <c r="O22" i="1"/>
  <c r="O23" i="1" s="1"/>
  <c r="N22" i="1"/>
  <c r="N23" i="1" s="1"/>
  <c r="M22" i="1"/>
  <c r="L22" i="1"/>
  <c r="L23" i="1" s="1"/>
  <c r="K22" i="1"/>
  <c r="K23" i="1" s="1"/>
  <c r="J22" i="1"/>
  <c r="J23" i="1" s="1"/>
  <c r="I22" i="1"/>
  <c r="I23" i="1" s="1"/>
  <c r="H22" i="1"/>
  <c r="H23" i="1" s="1"/>
  <c r="G22" i="1"/>
  <c r="G23" i="1" s="1"/>
  <c r="F22" i="1"/>
  <c r="F23" i="1" s="1"/>
  <c r="E22" i="1"/>
  <c r="E23" i="1" s="1"/>
  <c r="D22" i="1"/>
  <c r="D23" i="1" s="1"/>
  <c r="C22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O19" i="1"/>
  <c r="O30" i="1" s="1"/>
  <c r="N19" i="1"/>
  <c r="N30" i="1" s="1"/>
  <c r="N33" i="1" s="1"/>
  <c r="M19" i="1"/>
  <c r="L19" i="1"/>
  <c r="K19" i="1"/>
  <c r="K30" i="1" s="1"/>
  <c r="K33" i="1" s="1"/>
  <c r="J19" i="1"/>
  <c r="J30" i="1" s="1"/>
  <c r="I19" i="1"/>
  <c r="I30" i="1" s="1"/>
  <c r="I33" i="1" s="1"/>
  <c r="H19" i="1"/>
  <c r="H30" i="1" s="1"/>
  <c r="G19" i="1"/>
  <c r="F19" i="1"/>
  <c r="E19" i="1"/>
  <c r="D19" i="1"/>
  <c r="C19" i="1"/>
  <c r="C30" i="1" s="1"/>
  <c r="O18" i="1"/>
  <c r="N18" i="1"/>
  <c r="M18" i="1"/>
  <c r="L18" i="1"/>
  <c r="K18" i="1"/>
  <c r="J18" i="1"/>
  <c r="I18" i="1"/>
  <c r="H18" i="1"/>
  <c r="G18" i="1"/>
  <c r="F18" i="1"/>
  <c r="F30" i="1" s="1"/>
  <c r="E18" i="1"/>
  <c r="D18" i="1"/>
  <c r="C18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D12" i="1"/>
  <c r="C12" i="1"/>
  <c r="O11" i="1"/>
  <c r="N11" i="1"/>
  <c r="M11" i="1"/>
  <c r="L11" i="1"/>
  <c r="K11" i="1"/>
  <c r="K12" i="1" s="1"/>
  <c r="K13" i="1" s="1"/>
  <c r="J11" i="1"/>
  <c r="I11" i="1"/>
  <c r="H11" i="1"/>
  <c r="G11" i="1"/>
  <c r="F11" i="1"/>
  <c r="E11" i="1"/>
  <c r="D11" i="1"/>
  <c r="C11" i="1"/>
  <c r="O10" i="1"/>
  <c r="O12" i="1" s="1"/>
  <c r="N10" i="1"/>
  <c r="N12" i="1" s="1"/>
  <c r="N13" i="1" s="1"/>
  <c r="M10" i="1"/>
  <c r="M12" i="1" s="1"/>
  <c r="L10" i="1"/>
  <c r="L12" i="1" s="1"/>
  <c r="K10" i="1"/>
  <c r="J10" i="1"/>
  <c r="I10" i="1"/>
  <c r="H10" i="1"/>
  <c r="G10" i="1"/>
  <c r="G12" i="1" s="1"/>
  <c r="G13" i="1" s="1"/>
  <c r="F10" i="1"/>
  <c r="F12" i="1" s="1"/>
  <c r="E10" i="1"/>
  <c r="E12" i="1" s="1"/>
  <c r="D10" i="1"/>
  <c r="C10" i="1"/>
  <c r="O9" i="1"/>
  <c r="N9" i="1"/>
  <c r="M9" i="1"/>
  <c r="L9" i="1"/>
  <c r="K9" i="1"/>
  <c r="K24" i="1" s="1"/>
  <c r="K26" i="1" s="1"/>
  <c r="J9" i="1"/>
  <c r="I9" i="1"/>
  <c r="H9" i="1"/>
  <c r="G9" i="1"/>
  <c r="F9" i="1"/>
  <c r="E9" i="1"/>
  <c r="E24" i="1" s="1"/>
  <c r="E26" i="1" s="1"/>
  <c r="D9" i="1"/>
  <c r="C9" i="1"/>
  <c r="C24" i="1" s="1"/>
  <c r="C26" i="1" s="1"/>
  <c r="O6" i="1"/>
  <c r="N6" i="1"/>
  <c r="M6" i="1"/>
  <c r="L6" i="1"/>
  <c r="K6" i="1"/>
  <c r="H6" i="1"/>
  <c r="G6" i="1"/>
  <c r="E6" i="1"/>
  <c r="D6" i="1"/>
  <c r="J140" i="1" l="1"/>
  <c r="J142" i="1" s="1"/>
  <c r="J143" i="1" s="1"/>
  <c r="J188" i="1" s="1"/>
  <c r="J99" i="1"/>
  <c r="J100" i="1" s="1"/>
  <c r="J187" i="1" s="1"/>
  <c r="L117" i="1"/>
  <c r="L149" i="1"/>
  <c r="E20" i="1"/>
  <c r="K28" i="1"/>
  <c r="K40" i="1" s="1"/>
  <c r="D56" i="1"/>
  <c r="D57" i="1" s="1"/>
  <c r="D186" i="1" s="1"/>
  <c r="F76" i="1"/>
  <c r="F13" i="1"/>
  <c r="N20" i="1"/>
  <c r="I12" i="1"/>
  <c r="I13" i="1" s="1"/>
  <c r="M30" i="1"/>
  <c r="M33" i="1" s="1"/>
  <c r="D32" i="1"/>
  <c r="L97" i="1"/>
  <c r="J110" i="1"/>
  <c r="G152" i="1"/>
  <c r="G153" i="1" s="1"/>
  <c r="C28" i="1"/>
  <c r="C40" i="1" s="1"/>
  <c r="F33" i="1"/>
  <c r="O118" i="1"/>
  <c r="O32" i="1"/>
  <c r="F32" i="1"/>
  <c r="O99" i="1"/>
  <c r="O100" i="1" s="1"/>
  <c r="O187" i="1" s="1"/>
  <c r="J56" i="1"/>
  <c r="J57" i="1" s="1"/>
  <c r="J186" i="1" s="1"/>
  <c r="G74" i="1"/>
  <c r="M97" i="1"/>
  <c r="M140" i="1" s="1"/>
  <c r="E160" i="1"/>
  <c r="E194" i="1" s="1"/>
  <c r="L110" i="1"/>
  <c r="I182" i="1"/>
  <c r="F216" i="1"/>
  <c r="N118" i="1"/>
  <c r="N161" i="1" s="1"/>
  <c r="H110" i="1"/>
  <c r="D30" i="1"/>
  <c r="D33" i="1" s="1"/>
  <c r="L30" i="1"/>
  <c r="L33" i="1" s="1"/>
  <c r="L32" i="1"/>
  <c r="H56" i="1"/>
  <c r="I76" i="1"/>
  <c r="J106" i="1"/>
  <c r="J149" i="1" s="1"/>
  <c r="N110" i="1"/>
  <c r="L216" i="1"/>
  <c r="I24" i="1"/>
  <c r="I26" i="1" s="1"/>
  <c r="I28" i="1" s="1"/>
  <c r="G32" i="1"/>
  <c r="I32" i="1"/>
  <c r="H24" i="1"/>
  <c r="H26" i="1" s="1"/>
  <c r="H28" i="1" s="1"/>
  <c r="F24" i="1"/>
  <c r="F20" i="1" s="1"/>
  <c r="E32" i="1"/>
  <c r="M32" i="1"/>
  <c r="C32" i="1"/>
  <c r="K32" i="1"/>
  <c r="I57" i="1"/>
  <c r="I186" i="1" s="1"/>
  <c r="O110" i="1"/>
  <c r="E154" i="1"/>
  <c r="I159" i="1"/>
  <c r="I40" i="1"/>
  <c r="I36" i="1"/>
  <c r="I38" i="1" s="1"/>
  <c r="F111" i="1"/>
  <c r="G149" i="1"/>
  <c r="G160" i="1" s="1"/>
  <c r="G194" i="1" s="1"/>
  <c r="G117" i="1"/>
  <c r="E28" i="1"/>
  <c r="K70" i="1"/>
  <c r="G272" i="1"/>
  <c r="G236" i="1"/>
  <c r="G214" i="1"/>
  <c r="O214" i="1"/>
  <c r="O272" i="1"/>
  <c r="O236" i="1"/>
  <c r="G140" i="1"/>
  <c r="G142" i="1" s="1"/>
  <c r="G143" i="1" s="1"/>
  <c r="G188" i="1" s="1"/>
  <c r="F26" i="1"/>
  <c r="F28" i="1" s="1"/>
  <c r="I74" i="1"/>
  <c r="I77" i="1" s="1"/>
  <c r="N119" i="1"/>
  <c r="C244" i="1"/>
  <c r="C273" i="1"/>
  <c r="C215" i="1"/>
  <c r="K244" i="1"/>
  <c r="K273" i="1"/>
  <c r="K215" i="1"/>
  <c r="K274" i="1"/>
  <c r="E33" i="1"/>
  <c r="G232" i="1"/>
  <c r="G68" i="1"/>
  <c r="G64" i="1"/>
  <c r="G182" i="1"/>
  <c r="O182" i="1"/>
  <c r="O232" i="1"/>
  <c r="O68" i="1"/>
  <c r="E56" i="1"/>
  <c r="E57" i="1" s="1"/>
  <c r="E186" i="1" s="1"/>
  <c r="E98" i="1"/>
  <c r="E141" i="1" s="1"/>
  <c r="E142" i="1" s="1"/>
  <c r="E143" i="1" s="1"/>
  <c r="E188" i="1" s="1"/>
  <c r="G57" i="1"/>
  <c r="G186" i="1" s="1"/>
  <c r="D117" i="1"/>
  <c r="D149" i="1"/>
  <c r="D160" i="1" s="1"/>
  <c r="D194" i="1" s="1"/>
  <c r="L74" i="1"/>
  <c r="L77" i="1" s="1"/>
  <c r="O74" i="1"/>
  <c r="O77" i="1" s="1"/>
  <c r="J118" i="1"/>
  <c r="J77" i="1"/>
  <c r="J76" i="1"/>
  <c r="C183" i="1"/>
  <c r="C240" i="1"/>
  <c r="C111" i="1"/>
  <c r="K183" i="1"/>
  <c r="K240" i="1"/>
  <c r="K111" i="1"/>
  <c r="J249" i="1"/>
  <c r="J184" i="1"/>
  <c r="C250" i="1"/>
  <c r="C156" i="1"/>
  <c r="J24" i="1"/>
  <c r="J26" i="1" s="1"/>
  <c r="J28" i="1" s="1"/>
  <c r="N36" i="1"/>
  <c r="N38" i="1" s="1"/>
  <c r="C97" i="1"/>
  <c r="C56" i="1"/>
  <c r="C57" i="1" s="1"/>
  <c r="C186" i="1" s="1"/>
  <c r="D240" i="1"/>
  <c r="D111" i="1"/>
  <c r="D183" i="1"/>
  <c r="I117" i="1"/>
  <c r="I120" i="1" s="1"/>
  <c r="O140" i="1"/>
  <c r="O142" i="1" s="1"/>
  <c r="O143" i="1" s="1"/>
  <c r="O188" i="1" s="1"/>
  <c r="L160" i="1"/>
  <c r="L194" i="1" s="1"/>
  <c r="L154" i="1"/>
  <c r="C36" i="1"/>
  <c r="N40" i="1"/>
  <c r="D140" i="1"/>
  <c r="D142" i="1" s="1"/>
  <c r="D99" i="1"/>
  <c r="D100" i="1" s="1"/>
  <c r="D187" i="1" s="1"/>
  <c r="C105" i="1"/>
  <c r="C74" i="1"/>
  <c r="F106" i="1"/>
  <c r="F74" i="1"/>
  <c r="F68" i="1"/>
  <c r="N106" i="1"/>
  <c r="N111" i="1" s="1"/>
  <c r="N74" i="1"/>
  <c r="N77" i="1" s="1"/>
  <c r="N68" i="1"/>
  <c r="M141" i="1"/>
  <c r="M142" i="1" s="1"/>
  <c r="M99" i="1"/>
  <c r="F161" i="1"/>
  <c r="F119" i="1"/>
  <c r="I160" i="1"/>
  <c r="I154" i="1"/>
  <c r="H182" i="1"/>
  <c r="H232" i="1"/>
  <c r="H57" i="1"/>
  <c r="H186" i="1" s="1"/>
  <c r="C118" i="1"/>
  <c r="C76" i="1"/>
  <c r="D24" i="1"/>
  <c r="D26" i="1" s="1"/>
  <c r="D28" i="1" s="1"/>
  <c r="D13" i="1"/>
  <c r="L24" i="1"/>
  <c r="L26" i="1" s="1"/>
  <c r="L28" i="1" s="1"/>
  <c r="L20" i="1"/>
  <c r="L13" i="1"/>
  <c r="G30" i="1"/>
  <c r="H33" i="1"/>
  <c r="O149" i="1"/>
  <c r="O160" i="1" s="1"/>
  <c r="O194" i="1" s="1"/>
  <c r="O117" i="1"/>
  <c r="O120" i="1" s="1"/>
  <c r="H68" i="1"/>
  <c r="H64" i="1" s="1"/>
  <c r="E118" i="1"/>
  <c r="E76" i="1"/>
  <c r="M118" i="1"/>
  <c r="M76" i="1"/>
  <c r="C77" i="1"/>
  <c r="F240" i="1"/>
  <c r="F183" i="1"/>
  <c r="N240" i="1"/>
  <c r="N100" i="1"/>
  <c r="N187" i="1" s="1"/>
  <c r="N183" i="1"/>
  <c r="H241" i="1"/>
  <c r="H113" i="1"/>
  <c r="H161" i="1"/>
  <c r="H120" i="1"/>
  <c r="H119" i="1"/>
  <c r="E156" i="1"/>
  <c r="E250" i="1"/>
  <c r="J33" i="1"/>
  <c r="J32" i="1"/>
  <c r="K97" i="1"/>
  <c r="K56" i="1"/>
  <c r="K64" i="1" s="1"/>
  <c r="K118" i="1"/>
  <c r="K76" i="1"/>
  <c r="J272" i="1"/>
  <c r="J214" i="1"/>
  <c r="J236" i="1"/>
  <c r="L240" i="1"/>
  <c r="L111" i="1"/>
  <c r="L183" i="1"/>
  <c r="H12" i="1"/>
  <c r="H13" i="1" s="1"/>
  <c r="H40" i="1"/>
  <c r="H36" i="1"/>
  <c r="H38" i="1" s="1"/>
  <c r="C20" i="1"/>
  <c r="C233" i="1"/>
  <c r="C70" i="1"/>
  <c r="F140" i="1"/>
  <c r="F142" i="1" s="1"/>
  <c r="F143" i="1" s="1"/>
  <c r="F188" i="1" s="1"/>
  <c r="F99" i="1"/>
  <c r="F100" i="1" s="1"/>
  <c r="F187" i="1" s="1"/>
  <c r="N140" i="1"/>
  <c r="N142" i="1" s="1"/>
  <c r="N143" i="1" s="1"/>
  <c r="N188" i="1" s="1"/>
  <c r="N99" i="1"/>
  <c r="I68" i="1"/>
  <c r="F77" i="1"/>
  <c r="E77" i="1"/>
  <c r="H99" i="1"/>
  <c r="H100" i="1" s="1"/>
  <c r="H187" i="1" s="1"/>
  <c r="C33" i="1"/>
  <c r="J68" i="1"/>
  <c r="H74" i="1"/>
  <c r="H77" i="1" s="1"/>
  <c r="D118" i="1"/>
  <c r="D76" i="1"/>
  <c r="L76" i="1"/>
  <c r="I272" i="1"/>
  <c r="I236" i="1"/>
  <c r="E183" i="1"/>
  <c r="E240" i="1"/>
  <c r="M183" i="1"/>
  <c r="M240" i="1"/>
  <c r="M111" i="1"/>
  <c r="I140" i="1"/>
  <c r="I142" i="1" s="1"/>
  <c r="I99" i="1"/>
  <c r="I100" i="1" s="1"/>
  <c r="I187" i="1" s="1"/>
  <c r="K152" i="1"/>
  <c r="K153" i="1" s="1"/>
  <c r="K110" i="1"/>
  <c r="L118" i="1"/>
  <c r="D215" i="1"/>
  <c r="D273" i="1"/>
  <c r="D244" i="1"/>
  <c r="L215" i="1"/>
  <c r="L273" i="1"/>
  <c r="L244" i="1"/>
  <c r="E152" i="1"/>
  <c r="E153" i="1" s="1"/>
  <c r="G253" i="1"/>
  <c r="G274" i="1"/>
  <c r="G216" i="1"/>
  <c r="O253" i="1"/>
  <c r="O274" i="1"/>
  <c r="O216" i="1"/>
  <c r="M13" i="1"/>
  <c r="K214" i="1"/>
  <c r="K272" i="1"/>
  <c r="K236" i="1"/>
  <c r="O240" i="1"/>
  <c r="O161" i="1"/>
  <c r="O119" i="1"/>
  <c r="M249" i="1"/>
  <c r="M154" i="1"/>
  <c r="M143" i="1"/>
  <c r="M188" i="1" s="1"/>
  <c r="C13" i="1"/>
  <c r="K20" i="1"/>
  <c r="O33" i="1"/>
  <c r="D232" i="1"/>
  <c r="D182" i="1"/>
  <c r="D68" i="1"/>
  <c r="L232" i="1"/>
  <c r="L68" i="1"/>
  <c r="F56" i="1"/>
  <c r="F57" i="1" s="1"/>
  <c r="F186" i="1" s="1"/>
  <c r="O56" i="1"/>
  <c r="O57" i="1" s="1"/>
  <c r="O186" i="1" s="1"/>
  <c r="K149" i="1"/>
  <c r="K160" i="1" s="1"/>
  <c r="K194" i="1" s="1"/>
  <c r="K117" i="1"/>
  <c r="E68" i="1"/>
  <c r="M70" i="1"/>
  <c r="K74" i="1"/>
  <c r="K77" i="1" s="1"/>
  <c r="G118" i="1"/>
  <c r="G77" i="1"/>
  <c r="D214" i="1"/>
  <c r="D272" i="1"/>
  <c r="L236" i="1"/>
  <c r="L214" i="1"/>
  <c r="M100" i="1"/>
  <c r="M187" i="1" s="1"/>
  <c r="J274" i="1"/>
  <c r="J253" i="1"/>
  <c r="J216" i="1"/>
  <c r="E13" i="1"/>
  <c r="C232" i="1"/>
  <c r="C182" i="1"/>
  <c r="N56" i="1"/>
  <c r="N57" i="1" s="1"/>
  <c r="N186" i="1" s="1"/>
  <c r="G240" i="1"/>
  <c r="G183" i="1"/>
  <c r="G111" i="1"/>
  <c r="F215" i="1"/>
  <c r="F244" i="1"/>
  <c r="F273" i="1"/>
  <c r="G24" i="1"/>
  <c r="G26" i="1" s="1"/>
  <c r="G28" i="1" s="1"/>
  <c r="G20" i="1"/>
  <c r="O24" i="1"/>
  <c r="J12" i="1"/>
  <c r="J13" i="1" s="1"/>
  <c r="G33" i="1"/>
  <c r="M232" i="1"/>
  <c r="M182" i="1"/>
  <c r="E272" i="1"/>
  <c r="E214" i="1"/>
  <c r="M272" i="1"/>
  <c r="M214" i="1"/>
  <c r="M236" i="1"/>
  <c r="I240" i="1"/>
  <c r="I183" i="1"/>
  <c r="I111" i="1"/>
  <c r="I107" i="1" s="1"/>
  <c r="I150" i="1" s="1"/>
  <c r="G249" i="1"/>
  <c r="G184" i="1"/>
  <c r="O249" i="1"/>
  <c r="H149" i="1"/>
  <c r="I214" i="1"/>
  <c r="E232" i="1"/>
  <c r="L274" i="1"/>
  <c r="K232" i="1"/>
  <c r="K182" i="1"/>
  <c r="C214" i="1"/>
  <c r="C272" i="1"/>
  <c r="C236" i="1"/>
  <c r="M152" i="1"/>
  <c r="M153" i="1" s="1"/>
  <c r="M110" i="1"/>
  <c r="O111" i="1"/>
  <c r="N215" i="1"/>
  <c r="N244" i="1"/>
  <c r="N273" i="1"/>
  <c r="N274" i="1"/>
  <c r="E249" i="1"/>
  <c r="E184" i="1"/>
  <c r="O13" i="1"/>
  <c r="M24" i="1"/>
  <c r="M26" i="1" s="1"/>
  <c r="M28" i="1" s="1"/>
  <c r="F182" i="1"/>
  <c r="N182" i="1"/>
  <c r="M57" i="1"/>
  <c r="M186" i="1" s="1"/>
  <c r="I64" i="1"/>
  <c r="D74" i="1"/>
  <c r="D77" i="1" s="1"/>
  <c r="M74" i="1"/>
  <c r="M77" i="1" s="1"/>
  <c r="F236" i="1"/>
  <c r="F272" i="1"/>
  <c r="F214" i="1"/>
  <c r="N236" i="1"/>
  <c r="N272" i="1"/>
  <c r="J240" i="1"/>
  <c r="J111" i="1"/>
  <c r="J107" i="1" s="1"/>
  <c r="J150" i="1" s="1"/>
  <c r="C110" i="1"/>
  <c r="E111" i="1"/>
  <c r="I273" i="1"/>
  <c r="I244" i="1"/>
  <c r="N214" i="1"/>
  <c r="F232" i="1"/>
  <c r="E236" i="1"/>
  <c r="J232" i="1"/>
  <c r="J182" i="1"/>
  <c r="H240" i="1"/>
  <c r="H183" i="1"/>
  <c r="H107" i="1"/>
  <c r="H150" i="1" s="1"/>
  <c r="E244" i="1"/>
  <c r="E273" i="1"/>
  <c r="E215" i="1"/>
  <c r="M244" i="1"/>
  <c r="M273" i="1"/>
  <c r="M215" i="1"/>
  <c r="I143" i="1"/>
  <c r="I188" i="1" s="1"/>
  <c r="I152" i="1"/>
  <c r="I153" i="1" s="1"/>
  <c r="I274" i="1"/>
  <c r="I216" i="1"/>
  <c r="I253" i="1"/>
  <c r="D253" i="1"/>
  <c r="H272" i="1"/>
  <c r="D110" i="1"/>
  <c r="M117" i="1"/>
  <c r="G273" i="1"/>
  <c r="O273" i="1"/>
  <c r="O244" i="1"/>
  <c r="O215" i="1"/>
  <c r="C249" i="1"/>
  <c r="C184" i="1"/>
  <c r="G244" i="1"/>
  <c r="E117" i="1"/>
  <c r="D184" i="1"/>
  <c r="D154" i="1"/>
  <c r="D143" i="1"/>
  <c r="D188" i="1" s="1"/>
  <c r="L249" i="1"/>
  <c r="L184" i="1"/>
  <c r="J215" i="1"/>
  <c r="J273" i="1"/>
  <c r="F184" i="1"/>
  <c r="N184" i="1"/>
  <c r="I162" i="1"/>
  <c r="K184" i="1"/>
  <c r="H273" i="1"/>
  <c r="H244" i="1"/>
  <c r="C253" i="1"/>
  <c r="C274" i="1"/>
  <c r="K253" i="1"/>
  <c r="K216" i="1"/>
  <c r="F274" i="1"/>
  <c r="H184" i="1"/>
  <c r="E253" i="1"/>
  <c r="E274" i="1"/>
  <c r="M253" i="1"/>
  <c r="M274" i="1"/>
  <c r="E216" i="1"/>
  <c r="H216" i="1"/>
  <c r="J160" i="1" l="1"/>
  <c r="J194" i="1" s="1"/>
  <c r="J154" i="1"/>
  <c r="C64" i="1"/>
  <c r="D107" i="1"/>
  <c r="D150" i="1" s="1"/>
  <c r="G154" i="1"/>
  <c r="J117" i="1"/>
  <c r="J120" i="1" s="1"/>
  <c r="O64" i="1"/>
  <c r="L140" i="1"/>
  <c r="L142" i="1" s="1"/>
  <c r="L143" i="1" s="1"/>
  <c r="L188" i="1" s="1"/>
  <c r="L99" i="1"/>
  <c r="L100" i="1" s="1"/>
  <c r="L187" i="1" s="1"/>
  <c r="K154" i="1"/>
  <c r="K36" i="1"/>
  <c r="K38" i="1" s="1"/>
  <c r="O107" i="1"/>
  <c r="O150" i="1" s="1"/>
  <c r="N113" i="1"/>
  <c r="N241" i="1"/>
  <c r="N107" i="1"/>
  <c r="N150" i="1" s="1"/>
  <c r="G156" i="1"/>
  <c r="G250" i="1"/>
  <c r="L241" i="1"/>
  <c r="L113" i="1"/>
  <c r="H115" i="1"/>
  <c r="H199" i="1"/>
  <c r="I156" i="1"/>
  <c r="I250" i="1"/>
  <c r="I233" i="1"/>
  <c r="I70" i="1"/>
  <c r="D36" i="1"/>
  <c r="D38" i="1" s="1"/>
  <c r="D40" i="1"/>
  <c r="I194" i="1"/>
  <c r="I163" i="1"/>
  <c r="I196" i="1" s="1"/>
  <c r="F233" i="1"/>
  <c r="F70" i="1"/>
  <c r="F64" i="1"/>
  <c r="C38" i="1"/>
  <c r="J40" i="1"/>
  <c r="J36" i="1"/>
  <c r="J38" i="1" s="1"/>
  <c r="E241" i="1"/>
  <c r="E113" i="1"/>
  <c r="G241" i="1"/>
  <c r="G113" i="1"/>
  <c r="G107" i="1"/>
  <c r="G150" i="1" s="1"/>
  <c r="O163" i="1"/>
  <c r="O196" i="1" s="1"/>
  <c r="O162" i="1"/>
  <c r="O195" i="1"/>
  <c r="C200" i="1"/>
  <c r="C158" i="1"/>
  <c r="C161" i="1"/>
  <c r="C119" i="1"/>
  <c r="F195" i="1"/>
  <c r="F162" i="1"/>
  <c r="F117" i="1"/>
  <c r="F120" i="1" s="1"/>
  <c r="F149" i="1"/>
  <c r="J119" i="1"/>
  <c r="J161" i="1"/>
  <c r="E36" i="1"/>
  <c r="E38" i="1" s="1"/>
  <c r="E40" i="1"/>
  <c r="E200" i="1"/>
  <c r="E158" i="1"/>
  <c r="J250" i="1"/>
  <c r="J156" i="1"/>
  <c r="R274" i="1"/>
  <c r="R272" i="1"/>
  <c r="O154" i="1"/>
  <c r="E99" i="1"/>
  <c r="E100" i="1" s="1"/>
  <c r="E187" i="1" s="1"/>
  <c r="L233" i="1"/>
  <c r="L70" i="1"/>
  <c r="L64" i="1"/>
  <c r="C148" i="1"/>
  <c r="C160" i="1" s="1"/>
  <c r="C194" i="1" s="1"/>
  <c r="C117" i="1"/>
  <c r="C120" i="1" s="1"/>
  <c r="L250" i="1"/>
  <c r="L156" i="1"/>
  <c r="F36" i="1"/>
  <c r="F38" i="1" s="1"/>
  <c r="F40" i="1"/>
  <c r="O113" i="1"/>
  <c r="O241" i="1"/>
  <c r="J233" i="1"/>
  <c r="J70" i="1"/>
  <c r="J64" i="1"/>
  <c r="K140" i="1"/>
  <c r="K142" i="1" s="1"/>
  <c r="K143" i="1" s="1"/>
  <c r="K188" i="1" s="1"/>
  <c r="K99" i="1"/>
  <c r="K100" i="1" s="1"/>
  <c r="K187" i="1" s="1"/>
  <c r="N149" i="1"/>
  <c r="N117" i="1"/>
  <c r="N120" i="1" s="1"/>
  <c r="K241" i="1"/>
  <c r="K113" i="1"/>
  <c r="K250" i="1"/>
  <c r="K156" i="1"/>
  <c r="R273" i="1"/>
  <c r="M241" i="1"/>
  <c r="M113" i="1"/>
  <c r="M107" i="1"/>
  <c r="M150" i="1" s="1"/>
  <c r="M161" i="1"/>
  <c r="M119" i="1"/>
  <c r="M120" i="1"/>
  <c r="D241" i="1"/>
  <c r="D113" i="1"/>
  <c r="O233" i="1"/>
  <c r="O70" i="1"/>
  <c r="D250" i="1"/>
  <c r="D156" i="1"/>
  <c r="J241" i="1"/>
  <c r="J113" i="1"/>
  <c r="I241" i="1"/>
  <c r="I113" i="1"/>
  <c r="G36" i="1"/>
  <c r="G38" i="1" s="1"/>
  <c r="G40" i="1"/>
  <c r="M198" i="1"/>
  <c r="M72" i="1"/>
  <c r="M156" i="1"/>
  <c r="M250" i="1"/>
  <c r="D119" i="1"/>
  <c r="D161" i="1"/>
  <c r="D120" i="1"/>
  <c r="K57" i="1"/>
  <c r="K186" i="1" s="1"/>
  <c r="K161" i="1"/>
  <c r="K120" i="1"/>
  <c r="K119" i="1"/>
  <c r="E161" i="1"/>
  <c r="E120" i="1"/>
  <c r="E119" i="1"/>
  <c r="L40" i="1"/>
  <c r="L36" i="1"/>
  <c r="L38" i="1" s="1"/>
  <c r="N233" i="1"/>
  <c r="N64" i="1"/>
  <c r="N70" i="1"/>
  <c r="C113" i="1"/>
  <c r="C241" i="1"/>
  <c r="K198" i="1"/>
  <c r="K72" i="1"/>
  <c r="F241" i="1"/>
  <c r="F113" i="1"/>
  <c r="G233" i="1"/>
  <c r="G70" i="1"/>
  <c r="H160" i="1"/>
  <c r="H194" i="1" s="1"/>
  <c r="H154" i="1"/>
  <c r="O26" i="1"/>
  <c r="O28" i="1" s="1"/>
  <c r="O20" i="1"/>
  <c r="G120" i="1"/>
  <c r="G119" i="1"/>
  <c r="G161" i="1"/>
  <c r="N195" i="1"/>
  <c r="N162" i="1"/>
  <c r="M36" i="1"/>
  <c r="M38" i="1" s="1"/>
  <c r="M40" i="1"/>
  <c r="E233" i="1"/>
  <c r="E70" i="1"/>
  <c r="E64" i="1"/>
  <c r="D233" i="1"/>
  <c r="D70" i="1"/>
  <c r="D64" i="1"/>
  <c r="L119" i="1"/>
  <c r="L120" i="1"/>
  <c r="L161" i="1"/>
  <c r="C72" i="1"/>
  <c r="C198" i="1"/>
  <c r="H195" i="1"/>
  <c r="H162" i="1"/>
  <c r="F107" i="1"/>
  <c r="F150" i="1" s="1"/>
  <c r="H233" i="1"/>
  <c r="H70" i="1"/>
  <c r="D20" i="1"/>
  <c r="C140" i="1"/>
  <c r="C142" i="1" s="1"/>
  <c r="C143" i="1" s="1"/>
  <c r="C188" i="1" s="1"/>
  <c r="C99" i="1"/>
  <c r="L107" i="1" l="1"/>
  <c r="L150" i="1" s="1"/>
  <c r="L162" i="1"/>
  <c r="L195" i="1"/>
  <c r="L163" i="1"/>
  <c r="L196" i="1" s="1"/>
  <c r="O198" i="1"/>
  <c r="O72" i="1"/>
  <c r="M115" i="1"/>
  <c r="M199" i="1"/>
  <c r="N160" i="1"/>
  <c r="N154" i="1"/>
  <c r="N199" i="1"/>
  <c r="N115" i="1"/>
  <c r="K202" i="1"/>
  <c r="K234" i="1"/>
  <c r="K80" i="1"/>
  <c r="K84" i="1"/>
  <c r="H242" i="1"/>
  <c r="H203" i="1"/>
  <c r="H127" i="1"/>
  <c r="H123" i="1"/>
  <c r="O36" i="1"/>
  <c r="O38" i="1" s="1"/>
  <c r="O40" i="1"/>
  <c r="D195" i="1"/>
  <c r="D163" i="1"/>
  <c r="D196" i="1" s="1"/>
  <c r="D162" i="1"/>
  <c r="I199" i="1"/>
  <c r="I115" i="1"/>
  <c r="D199" i="1"/>
  <c r="D115" i="1"/>
  <c r="L200" i="1"/>
  <c r="L158" i="1"/>
  <c r="O250" i="1"/>
  <c r="O156" i="1"/>
  <c r="L199" i="1"/>
  <c r="L115" i="1"/>
  <c r="K107" i="1"/>
  <c r="K150" i="1" s="1"/>
  <c r="H163" i="1"/>
  <c r="H196" i="1" s="1"/>
  <c r="H250" i="1"/>
  <c r="H156" i="1"/>
  <c r="K158" i="1"/>
  <c r="K200" i="1"/>
  <c r="J162" i="1"/>
  <c r="J195" i="1"/>
  <c r="J163" i="1"/>
  <c r="J196" i="1" s="1"/>
  <c r="C100" i="1"/>
  <c r="C187" i="1" s="1"/>
  <c r="C107" i="1"/>
  <c r="C150" i="1" s="1"/>
  <c r="D198" i="1"/>
  <c r="D72" i="1"/>
  <c r="E195" i="1"/>
  <c r="E163" i="1"/>
  <c r="E196" i="1" s="1"/>
  <c r="E162" i="1"/>
  <c r="J198" i="1"/>
  <c r="J72" i="1"/>
  <c r="G199" i="1"/>
  <c r="G115" i="1"/>
  <c r="G198" i="1"/>
  <c r="G72" i="1"/>
  <c r="N198" i="1"/>
  <c r="N72" i="1"/>
  <c r="M200" i="1"/>
  <c r="M158" i="1"/>
  <c r="K199" i="1"/>
  <c r="K115" i="1"/>
  <c r="J158" i="1"/>
  <c r="J200" i="1"/>
  <c r="C195" i="1"/>
  <c r="C163" i="1"/>
  <c r="C196" i="1" s="1"/>
  <c r="C162" i="1"/>
  <c r="G158" i="1"/>
  <c r="G200" i="1"/>
  <c r="C199" i="1"/>
  <c r="C115" i="1"/>
  <c r="J199" i="1"/>
  <c r="J115" i="1"/>
  <c r="I198" i="1"/>
  <c r="I72" i="1"/>
  <c r="G163" i="1"/>
  <c r="G196" i="1" s="1"/>
  <c r="G162" i="1"/>
  <c r="G195" i="1"/>
  <c r="M202" i="1"/>
  <c r="M234" i="1"/>
  <c r="M80" i="1"/>
  <c r="M84" i="1"/>
  <c r="D200" i="1"/>
  <c r="D158" i="1"/>
  <c r="M163" i="1"/>
  <c r="M196" i="1" s="1"/>
  <c r="M195" i="1"/>
  <c r="M162" i="1"/>
  <c r="F160" i="1"/>
  <c r="F154" i="1"/>
  <c r="C204" i="1"/>
  <c r="C166" i="1"/>
  <c r="C251" i="1"/>
  <c r="C170" i="1"/>
  <c r="E107" i="1"/>
  <c r="E150" i="1" s="1"/>
  <c r="F198" i="1"/>
  <c r="F72" i="1"/>
  <c r="Q36" i="1"/>
  <c r="H198" i="1"/>
  <c r="H72" i="1"/>
  <c r="C234" i="1"/>
  <c r="C202" i="1"/>
  <c r="C84" i="1"/>
  <c r="C80" i="1"/>
  <c r="E198" i="1"/>
  <c r="E72" i="1"/>
  <c r="F115" i="1"/>
  <c r="F199" i="1"/>
  <c r="K163" i="1"/>
  <c r="K196" i="1" s="1"/>
  <c r="K195" i="1"/>
  <c r="K162" i="1"/>
  <c r="O115" i="1"/>
  <c r="O199" i="1"/>
  <c r="L198" i="1"/>
  <c r="L72" i="1"/>
  <c r="E251" i="1"/>
  <c r="E204" i="1"/>
  <c r="E166" i="1"/>
  <c r="E170" i="1"/>
  <c r="E199" i="1"/>
  <c r="E115" i="1"/>
  <c r="I200" i="1"/>
  <c r="I158" i="1"/>
  <c r="F250" i="1" l="1"/>
  <c r="F156" i="1"/>
  <c r="J242" i="1"/>
  <c r="J203" i="1"/>
  <c r="J123" i="1"/>
  <c r="J127" i="1"/>
  <c r="F234" i="1"/>
  <c r="F84" i="1"/>
  <c r="F202" i="1"/>
  <c r="F80" i="1"/>
  <c r="F194" i="1"/>
  <c r="F163" i="1"/>
  <c r="F196" i="1" s="1"/>
  <c r="G234" i="1"/>
  <c r="G84" i="1"/>
  <c r="G80" i="1"/>
  <c r="G202" i="1"/>
  <c r="O242" i="1"/>
  <c r="O123" i="1"/>
  <c r="O203" i="1"/>
  <c r="O127" i="1"/>
  <c r="C235" i="1"/>
  <c r="C237" i="1" s="1"/>
  <c r="C268" i="1"/>
  <c r="C210" i="1"/>
  <c r="C82" i="1"/>
  <c r="C203" i="1"/>
  <c r="C123" i="1"/>
  <c r="C270" i="1" s="1"/>
  <c r="C242" i="1"/>
  <c r="C127" i="1"/>
  <c r="J204" i="1"/>
  <c r="J251" i="1"/>
  <c r="J166" i="1"/>
  <c r="J170" i="1"/>
  <c r="D202" i="1"/>
  <c r="D84" i="1"/>
  <c r="D234" i="1"/>
  <c r="D80" i="1"/>
  <c r="K251" i="1"/>
  <c r="K166" i="1"/>
  <c r="K204" i="1"/>
  <c r="K170" i="1"/>
  <c r="K218" i="1"/>
  <c r="K276" i="1"/>
  <c r="K238" i="1"/>
  <c r="E255" i="1"/>
  <c r="E220" i="1"/>
  <c r="C238" i="1"/>
  <c r="C218" i="1"/>
  <c r="K203" i="1"/>
  <c r="K127" i="1"/>
  <c r="K123" i="1"/>
  <c r="K242" i="1"/>
  <c r="G242" i="1"/>
  <c r="G203" i="1"/>
  <c r="G127" i="1"/>
  <c r="G123" i="1"/>
  <c r="H200" i="1"/>
  <c r="H158" i="1"/>
  <c r="L204" i="1"/>
  <c r="L170" i="1"/>
  <c r="L251" i="1"/>
  <c r="L166" i="1"/>
  <c r="K235" i="1"/>
  <c r="K237" i="1" s="1"/>
  <c r="K268" i="1"/>
  <c r="K210" i="1"/>
  <c r="K82" i="1"/>
  <c r="M242" i="1"/>
  <c r="M123" i="1"/>
  <c r="M203" i="1"/>
  <c r="M127" i="1"/>
  <c r="N194" i="1"/>
  <c r="N163" i="1"/>
  <c r="N196" i="1" s="1"/>
  <c r="E252" i="1"/>
  <c r="E254" i="1" s="1"/>
  <c r="E168" i="1"/>
  <c r="E212" i="1" s="1"/>
  <c r="D170" i="1"/>
  <c r="D251" i="1"/>
  <c r="D166" i="1"/>
  <c r="D204" i="1"/>
  <c r="G251" i="1"/>
  <c r="G204" i="1"/>
  <c r="G170" i="1"/>
  <c r="G166" i="1"/>
  <c r="M251" i="1"/>
  <c r="M166" i="1"/>
  <c r="M170" i="1"/>
  <c r="M204" i="1"/>
  <c r="J234" i="1"/>
  <c r="J202" i="1"/>
  <c r="J80" i="1"/>
  <c r="J84" i="1"/>
  <c r="D242" i="1"/>
  <c r="D203" i="1"/>
  <c r="D127" i="1"/>
  <c r="D123" i="1"/>
  <c r="E234" i="1"/>
  <c r="E202" i="1"/>
  <c r="E80" i="1"/>
  <c r="E84" i="1"/>
  <c r="N250" i="1"/>
  <c r="N156" i="1"/>
  <c r="E242" i="1"/>
  <c r="E203" i="1"/>
  <c r="E123" i="1"/>
  <c r="E127" i="1"/>
  <c r="O200" i="1"/>
  <c r="O158" i="1"/>
  <c r="O234" i="1"/>
  <c r="O202" i="1"/>
  <c r="O84" i="1"/>
  <c r="O80" i="1"/>
  <c r="H202" i="1"/>
  <c r="H234" i="1"/>
  <c r="H80" i="1"/>
  <c r="H269" i="1" s="1"/>
  <c r="H84" i="1"/>
  <c r="H277" i="1" s="1"/>
  <c r="C168" i="1"/>
  <c r="C212" i="1" s="1"/>
  <c r="C252" i="1"/>
  <c r="C254" i="1" s="1"/>
  <c r="I202" i="1"/>
  <c r="I80" i="1"/>
  <c r="I234" i="1"/>
  <c r="I84" i="1"/>
  <c r="H243" i="1"/>
  <c r="H211" i="1"/>
  <c r="H125" i="1"/>
  <c r="N242" i="1"/>
  <c r="N127" i="1"/>
  <c r="N203" i="1"/>
  <c r="N123" i="1"/>
  <c r="M235" i="1"/>
  <c r="M237" i="1" s="1"/>
  <c r="M268" i="1"/>
  <c r="M210" i="1"/>
  <c r="M82" i="1"/>
  <c r="C255" i="1"/>
  <c r="C278" i="1"/>
  <c r="C220" i="1"/>
  <c r="I251" i="1"/>
  <c r="I166" i="1"/>
  <c r="I204" i="1"/>
  <c r="I170" i="1"/>
  <c r="L202" i="1"/>
  <c r="L234" i="1"/>
  <c r="L84" i="1"/>
  <c r="L80" i="1"/>
  <c r="F127" i="1"/>
  <c r="F123" i="1"/>
  <c r="F242" i="1"/>
  <c r="F203" i="1"/>
  <c r="M276" i="1"/>
  <c r="M238" i="1"/>
  <c r="M218" i="1"/>
  <c r="N84" i="1"/>
  <c r="N234" i="1"/>
  <c r="N202" i="1"/>
  <c r="N80" i="1"/>
  <c r="L203" i="1"/>
  <c r="L242" i="1"/>
  <c r="L123" i="1"/>
  <c r="L127" i="1"/>
  <c r="I203" i="1"/>
  <c r="I242" i="1"/>
  <c r="I127" i="1"/>
  <c r="I123" i="1"/>
  <c r="H245" i="1"/>
  <c r="H219" i="1"/>
  <c r="E277" i="1" l="1"/>
  <c r="E219" i="1"/>
  <c r="E245" i="1"/>
  <c r="L277" i="1"/>
  <c r="L219" i="1"/>
  <c r="L245" i="1"/>
  <c r="L276" i="1"/>
  <c r="L218" i="1"/>
  <c r="L238" i="1"/>
  <c r="N245" i="1"/>
  <c r="N219" i="1"/>
  <c r="N277" i="1"/>
  <c r="I268" i="1"/>
  <c r="I235" i="1"/>
  <c r="I237" i="1" s="1"/>
  <c r="I210" i="1"/>
  <c r="I82" i="1"/>
  <c r="E211" i="1"/>
  <c r="E269" i="1"/>
  <c r="E243" i="1"/>
  <c r="E125" i="1"/>
  <c r="G269" i="1"/>
  <c r="G243" i="1"/>
  <c r="G211" i="1"/>
  <c r="G125" i="1"/>
  <c r="K255" i="1"/>
  <c r="K278" i="1"/>
  <c r="K220" i="1"/>
  <c r="F238" i="1"/>
  <c r="F276" i="1"/>
  <c r="F218" i="1"/>
  <c r="L269" i="1"/>
  <c r="L243" i="1"/>
  <c r="L211" i="1"/>
  <c r="L125" i="1"/>
  <c r="O268" i="1"/>
  <c r="O210" i="1"/>
  <c r="O235" i="1"/>
  <c r="O237" i="1" s="1"/>
  <c r="O82" i="1"/>
  <c r="D211" i="1"/>
  <c r="D269" i="1"/>
  <c r="D125" i="1"/>
  <c r="D243" i="1"/>
  <c r="G277" i="1"/>
  <c r="G219" i="1"/>
  <c r="G245" i="1"/>
  <c r="J252" i="1"/>
  <c r="J254" i="1" s="1"/>
  <c r="J168" i="1"/>
  <c r="J212" i="1" s="1"/>
  <c r="J270" i="1"/>
  <c r="G268" i="1"/>
  <c r="G210" i="1"/>
  <c r="G235" i="1"/>
  <c r="G237" i="1" s="1"/>
  <c r="G82" i="1"/>
  <c r="O238" i="1"/>
  <c r="O276" i="1"/>
  <c r="O218" i="1"/>
  <c r="D277" i="1"/>
  <c r="D219" i="1"/>
  <c r="D245" i="1"/>
  <c r="M255" i="1"/>
  <c r="M278" i="1"/>
  <c r="M220" i="1"/>
  <c r="D252" i="1"/>
  <c r="D254" i="1" s="1"/>
  <c r="D270" i="1"/>
  <c r="D168" i="1"/>
  <c r="D212" i="1" s="1"/>
  <c r="M277" i="1"/>
  <c r="M219" i="1"/>
  <c r="M245" i="1"/>
  <c r="L252" i="1"/>
  <c r="L254" i="1" s="1"/>
  <c r="L270" i="1"/>
  <c r="L168" i="1"/>
  <c r="L212" i="1" s="1"/>
  <c r="E278" i="1"/>
  <c r="K270" i="1"/>
  <c r="K252" i="1"/>
  <c r="K254" i="1" s="1"/>
  <c r="K168" i="1"/>
  <c r="K212" i="1" s="1"/>
  <c r="G238" i="1"/>
  <c r="G276" i="1"/>
  <c r="G218" i="1"/>
  <c r="J277" i="1"/>
  <c r="J245" i="1"/>
  <c r="J219" i="1"/>
  <c r="N200" i="1"/>
  <c r="N158" i="1"/>
  <c r="J243" i="1"/>
  <c r="J269" i="1"/>
  <c r="J211" i="1"/>
  <c r="J125" i="1"/>
  <c r="I269" i="1"/>
  <c r="I211" i="1"/>
  <c r="I125" i="1"/>
  <c r="I243" i="1"/>
  <c r="N235" i="1"/>
  <c r="N237" i="1" s="1"/>
  <c r="N268" i="1"/>
  <c r="N210" i="1"/>
  <c r="N82" i="1"/>
  <c r="D220" i="1"/>
  <c r="D278" i="1"/>
  <c r="D255" i="1"/>
  <c r="M211" i="1"/>
  <c r="M269" i="1"/>
  <c r="M125" i="1"/>
  <c r="M243" i="1"/>
  <c r="L278" i="1"/>
  <c r="L220" i="1"/>
  <c r="L255" i="1"/>
  <c r="D268" i="1"/>
  <c r="D235" i="1"/>
  <c r="D237" i="1" s="1"/>
  <c r="D210" i="1"/>
  <c r="D82" i="1"/>
  <c r="C277" i="1"/>
  <c r="C245" i="1"/>
  <c r="C219" i="1"/>
  <c r="O277" i="1"/>
  <c r="O219" i="1"/>
  <c r="O245" i="1"/>
  <c r="N238" i="1"/>
  <c r="N276" i="1"/>
  <c r="N218" i="1"/>
  <c r="I255" i="1"/>
  <c r="I220" i="1"/>
  <c r="I278" i="1"/>
  <c r="M270" i="1"/>
  <c r="M252" i="1"/>
  <c r="M254" i="1" s="1"/>
  <c r="M168" i="1"/>
  <c r="M212" i="1" s="1"/>
  <c r="I277" i="1"/>
  <c r="I245" i="1"/>
  <c r="I219" i="1"/>
  <c r="F243" i="1"/>
  <c r="F269" i="1"/>
  <c r="F125" i="1"/>
  <c r="F211" i="1"/>
  <c r="I270" i="1"/>
  <c r="I168" i="1"/>
  <c r="I212" i="1" s="1"/>
  <c r="I252" i="1"/>
  <c r="I254" i="1" s="1"/>
  <c r="H276" i="1"/>
  <c r="H218" i="1"/>
  <c r="H238" i="1"/>
  <c r="O251" i="1"/>
  <c r="O204" i="1"/>
  <c r="O170" i="1"/>
  <c r="O166" i="1"/>
  <c r="E276" i="1"/>
  <c r="E238" i="1"/>
  <c r="E218" i="1"/>
  <c r="J276" i="1"/>
  <c r="J218" i="1"/>
  <c r="J238" i="1"/>
  <c r="G270" i="1"/>
  <c r="G252" i="1"/>
  <c r="G254" i="1" s="1"/>
  <c r="G168" i="1"/>
  <c r="G212" i="1" s="1"/>
  <c r="K269" i="1"/>
  <c r="K211" i="1"/>
  <c r="K125" i="1"/>
  <c r="K243" i="1"/>
  <c r="L268" i="1"/>
  <c r="L235" i="1"/>
  <c r="L237" i="1" s="1"/>
  <c r="L210" i="1"/>
  <c r="L82" i="1"/>
  <c r="J278" i="1"/>
  <c r="J220" i="1"/>
  <c r="J255" i="1"/>
  <c r="F245" i="1"/>
  <c r="F219" i="1"/>
  <c r="F277" i="1"/>
  <c r="N269" i="1"/>
  <c r="N211" i="1"/>
  <c r="N243" i="1"/>
  <c r="N125" i="1"/>
  <c r="I276" i="1"/>
  <c r="I218" i="1"/>
  <c r="I238" i="1"/>
  <c r="H268" i="1"/>
  <c r="H210" i="1"/>
  <c r="H235" i="1"/>
  <c r="H237" i="1" s="1"/>
  <c r="H82" i="1"/>
  <c r="E235" i="1"/>
  <c r="E237" i="1" s="1"/>
  <c r="E268" i="1"/>
  <c r="E210" i="1"/>
  <c r="E82" i="1"/>
  <c r="J210" i="1"/>
  <c r="J235" i="1"/>
  <c r="J237" i="1" s="1"/>
  <c r="J268" i="1"/>
  <c r="J82" i="1"/>
  <c r="G255" i="1"/>
  <c r="G278" i="1"/>
  <c r="G220" i="1"/>
  <c r="E270" i="1"/>
  <c r="H251" i="1"/>
  <c r="H170" i="1"/>
  <c r="H166" i="1"/>
  <c r="H204" i="1"/>
  <c r="K277" i="1"/>
  <c r="K245" i="1"/>
  <c r="K219" i="1"/>
  <c r="D276" i="1"/>
  <c r="D218" i="1"/>
  <c r="D238" i="1"/>
  <c r="C125" i="1"/>
  <c r="C243" i="1"/>
  <c r="C269" i="1"/>
  <c r="C211" i="1"/>
  <c r="O269" i="1"/>
  <c r="O243" i="1"/>
  <c r="O211" i="1"/>
  <c r="O125" i="1"/>
  <c r="F210" i="1"/>
  <c r="F235" i="1"/>
  <c r="F237" i="1" s="1"/>
  <c r="F268" i="1"/>
  <c r="F82" i="1"/>
  <c r="F200" i="1"/>
  <c r="F158" i="1"/>
  <c r="R269" i="1" l="1"/>
  <c r="R281" i="1" s="1"/>
  <c r="R268" i="1"/>
  <c r="R280" i="1" s="1"/>
  <c r="H252" i="1"/>
  <c r="H254" i="1" s="1"/>
  <c r="H270" i="1"/>
  <c r="H168" i="1"/>
  <c r="H212" i="1" s="1"/>
  <c r="H278" i="1"/>
  <c r="H220" i="1"/>
  <c r="H255" i="1"/>
  <c r="O270" i="1"/>
  <c r="O168" i="1"/>
  <c r="O212" i="1" s="1"/>
  <c r="O252" i="1"/>
  <c r="O254" i="1" s="1"/>
  <c r="F204" i="1"/>
  <c r="F170" i="1"/>
  <c r="F251" i="1"/>
  <c r="F166" i="1"/>
  <c r="N204" i="1"/>
  <c r="N170" i="1"/>
  <c r="N166" i="1"/>
  <c r="N251" i="1"/>
  <c r="O278" i="1"/>
  <c r="O220" i="1"/>
  <c r="O255" i="1"/>
  <c r="N270" i="1" l="1"/>
  <c r="N252" i="1"/>
  <c r="N254" i="1" s="1"/>
  <c r="N168" i="1"/>
  <c r="N212" i="1" s="1"/>
  <c r="N278" i="1"/>
  <c r="N255" i="1"/>
  <c r="N220" i="1"/>
  <c r="F278" i="1"/>
  <c r="F220" i="1"/>
  <c r="F255" i="1"/>
  <c r="F252" i="1"/>
  <c r="F254" i="1" s="1"/>
  <c r="F168" i="1"/>
  <c r="F212" i="1" s="1"/>
  <c r="F270" i="1"/>
  <c r="R270" i="1" l="1"/>
  <c r="R282" i="1" s="1"/>
</calcChain>
</file>

<file path=xl/sharedStrings.xml><?xml version="1.0" encoding="utf-8"?>
<sst xmlns="http://schemas.openxmlformats.org/spreadsheetml/2006/main" count="613" uniqueCount="124">
  <si>
    <t>NÚMERO DE TRENS E ESTIMATIVA DAS FROTAS PARA - HORIZONTE 2010</t>
  </si>
  <si>
    <t>Descriminação</t>
  </si>
  <si>
    <t>Unidades</t>
  </si>
  <si>
    <t>Paises / Empresas / Trechos / Corredor Paranaguá - Antofagasta</t>
  </si>
  <si>
    <t>Brasil</t>
  </si>
  <si>
    <t>Paraguai</t>
  </si>
  <si>
    <t>Argentina</t>
  </si>
  <si>
    <t>Chile</t>
  </si>
  <si>
    <t>ALL - America Logística Latina</t>
  </si>
  <si>
    <t>Ferroeste</t>
  </si>
  <si>
    <t>Fepasa</t>
  </si>
  <si>
    <t>General Belgrano Cargas</t>
  </si>
  <si>
    <t>Ferronor</t>
  </si>
  <si>
    <t>FCAB</t>
  </si>
  <si>
    <t>Paranaguá</t>
  </si>
  <si>
    <t>Pirapó</t>
  </si>
  <si>
    <t>Desvio Ribas</t>
  </si>
  <si>
    <t>Guarapuava</t>
  </si>
  <si>
    <t>Cascavel</t>
  </si>
  <si>
    <t>Encarnación</t>
  </si>
  <si>
    <t>Salta</t>
  </si>
  <si>
    <t>Socompa</t>
  </si>
  <si>
    <t>A Victoria</t>
  </si>
  <si>
    <t>Antofagasta</t>
  </si>
  <si>
    <t>Demandas</t>
  </si>
  <si>
    <t>Volume anual</t>
  </si>
  <si>
    <t xml:space="preserve"> t/ano</t>
  </si>
  <si>
    <t>Extensão do trecho</t>
  </si>
  <si>
    <t>km</t>
  </si>
  <si>
    <t>Distância média de percurso</t>
  </si>
  <si>
    <t>%</t>
  </si>
  <si>
    <t>Distância média de percurso dos trens</t>
  </si>
  <si>
    <t>Produção anual</t>
  </si>
  <si>
    <t>mil tku</t>
  </si>
  <si>
    <t xml:space="preserve">Locomotiva disponibilidade x utilização </t>
  </si>
  <si>
    <t xml:space="preserve">Vagão disponibilidade x utilização </t>
  </si>
  <si>
    <t>Trens Tipos</t>
  </si>
  <si>
    <t>Número locomotivas</t>
  </si>
  <si>
    <t>loco/trem</t>
  </si>
  <si>
    <t>Número de vagões</t>
  </si>
  <si>
    <t>Vagão/trem</t>
  </si>
  <si>
    <t>Peso útil do trem</t>
  </si>
  <si>
    <t>t/trem</t>
  </si>
  <si>
    <t>Produção</t>
  </si>
  <si>
    <t>tku/trem</t>
  </si>
  <si>
    <t>Peso bruto</t>
  </si>
  <si>
    <t>tb/trem</t>
  </si>
  <si>
    <t>Comprimento do trem</t>
  </si>
  <si>
    <t>m</t>
  </si>
  <si>
    <t>Comprimento mínimo dos desvios</t>
  </si>
  <si>
    <t>Número de trens/ano</t>
  </si>
  <si>
    <t>trem/ano</t>
  </si>
  <si>
    <t>Dias úteis/ano</t>
  </si>
  <si>
    <t>dias/ano</t>
  </si>
  <si>
    <t>Número de trens/dia</t>
  </si>
  <si>
    <t>trem/dia</t>
  </si>
  <si>
    <t>Sazonalidade</t>
  </si>
  <si>
    <t>Número de trens/dia com sazonalidade</t>
  </si>
  <si>
    <t xml:space="preserve">Peso médio útil </t>
  </si>
  <si>
    <t>t/vagão</t>
  </si>
  <si>
    <t>Peso médio útil adotado</t>
  </si>
  <si>
    <t xml:space="preserve">Peso médio tara </t>
  </si>
  <si>
    <t>Peso bruto máximo</t>
  </si>
  <si>
    <t>Peso médio bruto adotado</t>
  </si>
  <si>
    <t xml:space="preserve">Ciclos totais de viagem </t>
  </si>
  <si>
    <t>dias</t>
  </si>
  <si>
    <t>Frota necessária de locomotiva</t>
  </si>
  <si>
    <t>Para o trem tipo</t>
  </si>
  <si>
    <t>loco</t>
  </si>
  <si>
    <t>Manobras</t>
  </si>
  <si>
    <t>Frota total de locomotiva</t>
  </si>
  <si>
    <t>Frota necessária de vagão</t>
  </si>
  <si>
    <t>Frota total de vagão</t>
  </si>
  <si>
    <t>vagão</t>
  </si>
  <si>
    <t xml:space="preserve">Em 2010, somente os trechos Paranaguá/São Francisco do Sul a Gurapuava e Guarapuava - Cascavel, no Brasil, </t>
  </si>
  <si>
    <t>Salta - Socompa, na Argentina (trem de passageiros) e Socompa - Antofagasta, no Chile, estão em operação.</t>
  </si>
  <si>
    <t>Fonte: Enefer, Consultoria e Projetos Ltda</t>
  </si>
  <si>
    <t>NÚMERO DE TRENS E ESTIMATIVA DAS FROTAS PARA - HORIZONTE 2015</t>
  </si>
  <si>
    <t>Peso bruto adotado</t>
  </si>
  <si>
    <t>NÚMERO DE TRENS E ESTIMATIVA DAS FROTAS PARA - HORIZONTE 2030</t>
  </si>
  <si>
    <t>NÚMERO DE TRENS E ESTIMATIVA DAS FROTAS PARA - HORIZONTE 2045</t>
  </si>
  <si>
    <t>ESTIMATIVA DE NECESSIDADE DE FROTAS</t>
  </si>
  <si>
    <t>Demandas volumes anuais</t>
  </si>
  <si>
    <t>t/ano</t>
  </si>
  <si>
    <t>Produção volumes anuais</t>
  </si>
  <si>
    <t>mil tku/ano</t>
  </si>
  <si>
    <t>Premissas</t>
  </si>
  <si>
    <t>Disponibilidade x utilização da locomotiva</t>
  </si>
  <si>
    <t>Disponibilidade x utilização do vagão</t>
  </si>
  <si>
    <t>Dias úteis</t>
  </si>
  <si>
    <t>Número de trens por dia</t>
  </si>
  <si>
    <t>Horizonte 2015</t>
  </si>
  <si>
    <t>Horizonte 3030</t>
  </si>
  <si>
    <t>Horizonte 2045</t>
  </si>
  <si>
    <t>Número de trens por dia com sazonalidade</t>
  </si>
  <si>
    <t>Necessidade de locomotiva de Linha</t>
  </si>
  <si>
    <t>Necessidade de locomotiva de manobras</t>
  </si>
  <si>
    <t>Necessidade de Vagões</t>
  </si>
  <si>
    <t>NÚMERO DE TRENS E NECESSIDADE DE FROTAS PARA O PATAMARES DE TRANSPORTE (CAPACIDADE/DEMANDA) DOS HORIZONTES DE 2015, 2030 E 2045</t>
  </si>
  <si>
    <t>Horizonte de 2015</t>
  </si>
  <si>
    <t>Patamares capacidade/demanda</t>
  </si>
  <si>
    <t xml:space="preserve">Frota necessária de locomotivas - trem tipo </t>
  </si>
  <si>
    <t>Frota necessária de locomotivas - manobras</t>
  </si>
  <si>
    <t>Frota total de vagões</t>
  </si>
  <si>
    <t>Horizonte de 2030</t>
  </si>
  <si>
    <t>Horizonte de 2045</t>
  </si>
  <si>
    <t>ESTIMATIVA DE AQUISIÇÃO DE FROTAS PARA OS HORIZONTES DE 2014 A 2045</t>
  </si>
  <si>
    <t>Aquisição de locomotivas de linhas</t>
  </si>
  <si>
    <t>Aquisição de locomotiva de manobras</t>
  </si>
  <si>
    <t>Aquisição de  vagões</t>
  </si>
  <si>
    <t>TABELA 4</t>
  </si>
  <si>
    <t>TABELA 5</t>
  </si>
  <si>
    <t>TABELA 6</t>
  </si>
  <si>
    <t>TABELA 7</t>
  </si>
  <si>
    <t>TABELA 8</t>
  </si>
  <si>
    <t>TABELA 9</t>
  </si>
  <si>
    <t>TABELA 11</t>
  </si>
  <si>
    <t>S. Fco. do Sul</t>
  </si>
  <si>
    <t>Eng. Bley</t>
  </si>
  <si>
    <t>Iguaçu</t>
  </si>
  <si>
    <t>Front. Paraguai</t>
  </si>
  <si>
    <t>Front. Brasil</t>
  </si>
  <si>
    <t>Front. Argentina</t>
  </si>
  <si>
    <t>J.V.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</si>
</sst>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0.0"/>
    <numFmt numFmtId="166" formatCode="#,##0.0"/>
  </numFmts>
  <fonts count="5"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sz val="10"/>
      <name val="Geneva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0" fontId="3" fillId="0" borderId="0" applyFont="0" applyFill="0" applyBorder="0" applyAlignment="0" applyProtection="0"/>
    <xf numFmtId="0" fontId="4" fillId="0" borderId="0"/>
  </cellStyleXfs>
  <cellXfs count="71">
    <xf numFmtId="0" fontId="0" fillId="0" borderId="0" xfId="0"/>
    <xf numFmtId="0" fontId="1" fillId="2" borderId="0" xfId="0" applyFont="1" applyFill="1" applyAlignment="1"/>
    <xf numFmtId="0" fontId="2" fillId="2" borderId="0" xfId="0" applyFont="1" applyFill="1"/>
    <xf numFmtId="0" fontId="1" fillId="2" borderId="0" xfId="0" applyFont="1" applyFill="1" applyBorder="1"/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/>
    <xf numFmtId="0" fontId="2" fillId="2" borderId="0" xfId="0" applyFont="1" applyFill="1" applyAlignment="1">
      <alignment horizontal="center"/>
    </xf>
    <xf numFmtId="3" fontId="2" fillId="2" borderId="0" xfId="0" applyNumberFormat="1" applyFont="1" applyFill="1"/>
    <xf numFmtId="4" fontId="2" fillId="2" borderId="0" xfId="0" applyNumberFormat="1" applyFont="1" applyFill="1"/>
    <xf numFmtId="164" fontId="2" fillId="2" borderId="0" xfId="0" applyNumberFormat="1" applyFont="1" applyFill="1"/>
    <xf numFmtId="0" fontId="2" fillId="2" borderId="0" xfId="0" applyFont="1" applyFill="1" applyBorder="1" applyAlignment="1">
      <alignment horizontal="center"/>
    </xf>
    <xf numFmtId="165" fontId="2" fillId="2" borderId="0" xfId="0" applyNumberFormat="1" applyFont="1" applyFill="1"/>
    <xf numFmtId="0" fontId="2" fillId="2" borderId="6" xfId="0" applyFont="1" applyFill="1" applyBorder="1"/>
    <xf numFmtId="0" fontId="2" fillId="2" borderId="6" xfId="0" applyFont="1" applyFill="1" applyBorder="1" applyAlignment="1">
      <alignment horizontal="center"/>
    </xf>
    <xf numFmtId="165" fontId="2" fillId="2" borderId="6" xfId="0" applyNumberFormat="1" applyFont="1" applyFill="1" applyBorder="1"/>
    <xf numFmtId="166" fontId="2" fillId="2" borderId="0" xfId="0" applyNumberFormat="1" applyFont="1" applyFill="1"/>
    <xf numFmtId="9" fontId="2" fillId="2" borderId="0" xfId="0" applyNumberFormat="1" applyFont="1" applyFill="1"/>
    <xf numFmtId="166" fontId="2" fillId="0" borderId="0" xfId="0" applyNumberFormat="1" applyFont="1"/>
    <xf numFmtId="4" fontId="2" fillId="2" borderId="6" xfId="0" applyNumberFormat="1" applyFont="1" applyFill="1" applyBorder="1"/>
    <xf numFmtId="1" fontId="2" fillId="2" borderId="0" xfId="0" applyNumberFormat="1" applyFont="1" applyFill="1"/>
    <xf numFmtId="1" fontId="0" fillId="0" borderId="0" xfId="0" applyNumberFormat="1"/>
    <xf numFmtId="0" fontId="1" fillId="2" borderId="6" xfId="0" applyFont="1" applyFill="1" applyBorder="1"/>
    <xf numFmtId="0" fontId="1" fillId="2" borderId="6" xfId="0" applyFont="1" applyFill="1" applyBorder="1" applyAlignment="1">
      <alignment horizontal="center"/>
    </xf>
    <xf numFmtId="0" fontId="1" fillId="2" borderId="3" xfId="0" applyFont="1" applyFill="1" applyBorder="1"/>
    <xf numFmtId="0" fontId="2" fillId="2" borderId="3" xfId="0" applyFont="1" applyFill="1" applyBorder="1" applyAlignment="1">
      <alignment horizontal="center"/>
    </xf>
    <xf numFmtId="0" fontId="2" fillId="2" borderId="3" xfId="0" applyFont="1" applyFill="1" applyBorder="1"/>
    <xf numFmtId="0" fontId="1" fillId="2" borderId="5" xfId="0" applyFont="1" applyFill="1" applyBorder="1"/>
    <xf numFmtId="0" fontId="1" fillId="2" borderId="5" xfId="0" applyFont="1" applyFill="1" applyBorder="1" applyAlignment="1">
      <alignment horizontal="center"/>
    </xf>
    <xf numFmtId="0" fontId="2" fillId="2" borderId="0" xfId="0" applyFont="1" applyFill="1" applyBorder="1"/>
    <xf numFmtId="0" fontId="2" fillId="0" borderId="0" xfId="0" applyFont="1" applyFill="1" applyBorder="1"/>
    <xf numFmtId="0" fontId="2" fillId="0" borderId="0" xfId="0" applyFont="1" applyBorder="1"/>
    <xf numFmtId="4" fontId="2" fillId="0" borderId="0" xfId="0" applyNumberFormat="1" applyFont="1" applyBorder="1"/>
    <xf numFmtId="4" fontId="2" fillId="0" borderId="0" xfId="0" applyNumberFormat="1" applyFont="1"/>
    <xf numFmtId="0" fontId="2" fillId="0" borderId="0" xfId="0" applyFont="1"/>
    <xf numFmtId="165" fontId="2" fillId="2" borderId="0" xfId="0" applyNumberFormat="1" applyFont="1" applyFill="1" applyBorder="1"/>
    <xf numFmtId="0" fontId="2" fillId="2" borderId="1" xfId="0" applyFont="1" applyFill="1" applyBorder="1"/>
    <xf numFmtId="3" fontId="1" fillId="2" borderId="7" xfId="0" applyNumberFormat="1" applyFont="1" applyFill="1" applyBorder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3" fontId="2" fillId="0" borderId="0" xfId="0" applyNumberFormat="1" applyFont="1"/>
    <xf numFmtId="0" fontId="1" fillId="0" borderId="0" xfId="0" applyFont="1"/>
    <xf numFmtId="165" fontId="2" fillId="0" borderId="0" xfId="0" applyNumberFormat="1" applyFont="1"/>
    <xf numFmtId="9" fontId="2" fillId="0" borderId="0" xfId="0" applyNumberFormat="1" applyFont="1"/>
    <xf numFmtId="4" fontId="2" fillId="0" borderId="6" xfId="0" applyNumberFormat="1" applyFont="1" applyBorder="1"/>
    <xf numFmtId="1" fontId="2" fillId="0" borderId="0" xfId="0" applyNumberFormat="1" applyFont="1"/>
    <xf numFmtId="0" fontId="1" fillId="2" borderId="0" xfId="0" applyFont="1" applyFill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2" borderId="5" xfId="0" applyFont="1" applyFill="1" applyBorder="1" applyAlignment="1">
      <alignment horizontal="center"/>
    </xf>
    <xf numFmtId="3" fontId="2" fillId="0" borderId="5" xfId="0" applyNumberFormat="1" applyFont="1" applyBorder="1"/>
    <xf numFmtId="0" fontId="1" fillId="2" borderId="0" xfId="0" applyFont="1" applyFill="1" applyBorder="1" applyAlignment="1">
      <alignment horizontal="left" vertical="center"/>
    </xf>
    <xf numFmtId="4" fontId="2" fillId="2" borderId="0" xfId="0" applyNumberFormat="1" applyFont="1" applyFill="1" applyBorder="1"/>
    <xf numFmtId="166" fontId="2" fillId="2" borderId="0" xfId="0" applyNumberFormat="1" applyFont="1" applyFill="1" applyBorder="1"/>
    <xf numFmtId="1" fontId="2" fillId="2" borderId="0" xfId="0" applyNumberFormat="1" applyFont="1" applyFill="1" applyBorder="1"/>
    <xf numFmtId="1" fontId="2" fillId="2" borderId="6" xfId="0" applyNumberFormat="1" applyFont="1" applyFill="1" applyBorder="1"/>
    <xf numFmtId="1" fontId="1" fillId="2" borderId="6" xfId="0" applyNumberFormat="1" applyFont="1" applyFill="1" applyBorder="1"/>
    <xf numFmtId="0" fontId="1" fillId="2" borderId="1" xfId="0" applyFont="1" applyFill="1" applyBorder="1"/>
    <xf numFmtId="3" fontId="1" fillId="2" borderId="6" xfId="0" applyNumberFormat="1" applyFont="1" applyFill="1" applyBorder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0" fontId="2" fillId="2" borderId="5" xfId="0" applyFont="1" applyFill="1" applyBorder="1" applyAlignment="1">
      <alignment horizontal="left"/>
    </xf>
    <xf numFmtId="0" fontId="2" fillId="2" borderId="5" xfId="0" applyFont="1" applyFill="1" applyBorder="1"/>
    <xf numFmtId="0" fontId="0" fillId="0" borderId="0" xfId="0" applyBorder="1"/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3">
    <cellStyle name="Comma_Incomesn" xfId="1"/>
    <cellStyle name="Normal" xfId="0" builtinId="0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final%2014Sep2006\Main%20report%20&amp;%20anextures\FTP%20-%20Collection\Main%20Summar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AssumptionsIAnewJ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NacalaIAnewJu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lientes%202010%20e%202011\BNDES%20E2\PRODUTOS\Produto%209%20Custos\Custos%20CVLP%20%20Paranagu&#225;%20Antofagasta%2013.04.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Distance Table"/>
      <sheetName val="Trackwork Quantities"/>
      <sheetName val="Earthworks Quantities"/>
      <sheetName val="Key Milestone Date Tables"/>
      <sheetName val="Design Volume File"/>
      <sheetName val="Bridges and Culverts Summary"/>
      <sheetName val="Section7 Regrade"/>
      <sheetName val="Track Unit Costs"/>
      <sheetName val="Track Unit Costs 45kg"/>
    </sheetNames>
    <sheetDataSet>
      <sheetData sheetId="0" refreshError="1"/>
      <sheetData sheetId="1">
        <row r="5">
          <cell r="D5">
            <v>60.27</v>
          </cell>
        </row>
        <row r="7">
          <cell r="C7">
            <v>759.29899999999998</v>
          </cell>
          <cell r="D7">
            <v>713.93399999999997</v>
          </cell>
        </row>
        <row r="9">
          <cell r="C9">
            <v>612.20899999999995</v>
          </cell>
          <cell r="D9">
            <v>535.46799999999996</v>
          </cell>
        </row>
        <row r="41">
          <cell r="F41">
            <v>73.599999999999994</v>
          </cell>
        </row>
        <row r="43">
          <cell r="F43">
            <v>141.655</v>
          </cell>
        </row>
        <row r="53">
          <cell r="F53">
            <v>29.355</v>
          </cell>
        </row>
        <row r="54">
          <cell r="F54">
            <v>8.3559999999999999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1">
          <cell r="E21">
            <v>42.629999999999995</v>
          </cell>
        </row>
      </sheetData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cala"/>
      <sheetName val="Ramp-up"/>
      <sheetName val="Nacala Distance"/>
      <sheetName val="Nacala Cylcle"/>
    </sheetNames>
    <sheetDataSet>
      <sheetData sheetId="0"/>
      <sheetData sheetId="1"/>
      <sheetData sheetId="2"/>
      <sheetData sheetId="3">
        <row r="21">
          <cell r="F21">
            <v>61.050000000000004</v>
          </cell>
          <cell r="G21">
            <v>61.050000000000004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Invest sum"/>
      <sheetName val="REhab Bridge"/>
      <sheetName val="Contruction Transport"/>
      <sheetName val="Construct Supervision"/>
      <sheetName val="Startup Team"/>
      <sheetName val="Rollstock"/>
      <sheetName val="Vehicles"/>
      <sheetName val="Provisions"/>
      <sheetName val="Mechanical maintenance"/>
      <sheetName val="Infra maintenance"/>
      <sheetName val="Telecom&amp; Signals"/>
      <sheetName val="Elec&amp;Water"/>
      <sheetName val="Logistical Management"/>
      <sheetName val="Locals"/>
      <sheetName val="Expats"/>
      <sheetName val="Staffing"/>
      <sheetName val="Staffing Corporate"/>
      <sheetName val="Staffing Outsourced"/>
      <sheetName val="Staff Summary"/>
      <sheetName val="Insurance &amp; security"/>
      <sheetName val="Inc_expen"/>
      <sheetName val="Cash"/>
      <sheetName val="Concession Fee"/>
      <sheetName val="Fixed Assets"/>
      <sheetName val="Salary Structu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5">
          <cell r="L75">
            <v>1162892.3076923077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">
          <cell r="C3" t="str">
            <v>Ramp-up of numbers</v>
          </cell>
          <cell r="I3" t="str">
            <v>Ramp-up of cost</v>
          </cell>
        </row>
        <row r="4">
          <cell r="B4" t="str">
            <v>Department</v>
          </cell>
          <cell r="C4">
            <v>2007</v>
          </cell>
          <cell r="D4">
            <v>2008</v>
          </cell>
          <cell r="E4">
            <v>2009</v>
          </cell>
          <cell r="F4">
            <v>2010</v>
          </cell>
          <cell r="G4">
            <v>2011</v>
          </cell>
          <cell r="H4">
            <v>2012</v>
          </cell>
          <cell r="I4">
            <v>2007</v>
          </cell>
          <cell r="J4">
            <v>2008</v>
          </cell>
          <cell r="K4">
            <v>2009</v>
          </cell>
          <cell r="L4">
            <v>2010</v>
          </cell>
          <cell r="M4">
            <v>2011</v>
          </cell>
          <cell r="N4">
            <v>2012</v>
          </cell>
        </row>
        <row r="6">
          <cell r="B6" t="str">
            <v>Board</v>
          </cell>
          <cell r="C6">
            <v>2</v>
          </cell>
          <cell r="D6">
            <v>2</v>
          </cell>
          <cell r="E6">
            <v>5</v>
          </cell>
          <cell r="F6">
            <v>5</v>
          </cell>
          <cell r="G6">
            <v>5</v>
          </cell>
          <cell r="H6">
            <v>5</v>
          </cell>
        </row>
        <row r="8">
          <cell r="B8" t="str">
            <v>MD &amp; Management Support</v>
          </cell>
          <cell r="C8">
            <v>0</v>
          </cell>
          <cell r="D8">
            <v>0</v>
          </cell>
          <cell r="E8">
            <v>12</v>
          </cell>
          <cell r="F8">
            <v>14</v>
          </cell>
          <cell r="G8">
            <v>14</v>
          </cell>
          <cell r="H8">
            <v>14</v>
          </cell>
          <cell r="I8">
            <v>0</v>
          </cell>
          <cell r="J8">
            <v>0</v>
          </cell>
          <cell r="K8">
            <v>189204.76055014011</v>
          </cell>
          <cell r="L8">
            <v>407112.69052364788</v>
          </cell>
          <cell r="M8">
            <v>407112.69052364788</v>
          </cell>
          <cell r="N8">
            <v>407112.69052364788</v>
          </cell>
        </row>
        <row r="10">
          <cell r="B10" t="str">
            <v>Human Resources</v>
          </cell>
          <cell r="C10">
            <v>0</v>
          </cell>
          <cell r="D10">
            <v>0</v>
          </cell>
          <cell r="E10">
            <v>18</v>
          </cell>
          <cell r="F10">
            <v>27</v>
          </cell>
          <cell r="G10">
            <v>27</v>
          </cell>
          <cell r="H10">
            <v>27</v>
          </cell>
          <cell r="I10">
            <v>0</v>
          </cell>
          <cell r="J10">
            <v>0</v>
          </cell>
          <cell r="K10">
            <v>192852.51753250996</v>
          </cell>
          <cell r="L10">
            <v>405336.96128978813</v>
          </cell>
          <cell r="M10">
            <v>405336.96128978813</v>
          </cell>
          <cell r="N10">
            <v>405336.96128978813</v>
          </cell>
        </row>
        <row r="12">
          <cell r="B12" t="str">
            <v>Finance</v>
          </cell>
          <cell r="C12">
            <v>0</v>
          </cell>
          <cell r="D12">
            <v>0</v>
          </cell>
          <cell r="E12">
            <v>17</v>
          </cell>
          <cell r="F12">
            <v>25</v>
          </cell>
          <cell r="G12">
            <v>28</v>
          </cell>
          <cell r="H12">
            <v>28</v>
          </cell>
          <cell r="I12">
            <v>0</v>
          </cell>
          <cell r="J12">
            <v>0</v>
          </cell>
          <cell r="K12">
            <v>184828.82265062584</v>
          </cell>
          <cell r="L12">
            <v>396176.23121496302</v>
          </cell>
          <cell r="M12">
            <v>408735.24198151752</v>
          </cell>
          <cell r="N12">
            <v>408735.24198151752</v>
          </cell>
        </row>
        <row r="14">
          <cell r="B14" t="str">
            <v>Marketing</v>
          </cell>
          <cell r="C14">
            <v>0</v>
          </cell>
          <cell r="D14">
            <v>0</v>
          </cell>
          <cell r="E14">
            <v>9</v>
          </cell>
          <cell r="F14">
            <v>9</v>
          </cell>
          <cell r="G14">
            <v>9</v>
          </cell>
          <cell r="H14">
            <v>9</v>
          </cell>
          <cell r="I14">
            <v>0</v>
          </cell>
          <cell r="J14">
            <v>0</v>
          </cell>
          <cell r="K14">
            <v>53337.076731115725</v>
          </cell>
          <cell r="L14">
            <v>53337.076731115725</v>
          </cell>
          <cell r="M14">
            <v>53337.076731115725</v>
          </cell>
          <cell r="N14">
            <v>53337.076731115725</v>
          </cell>
        </row>
        <row r="16">
          <cell r="B16" t="str">
            <v>Sub-Total CVRD Coal</v>
          </cell>
          <cell r="C16">
            <v>2</v>
          </cell>
          <cell r="D16">
            <v>2</v>
          </cell>
          <cell r="E16">
            <v>61</v>
          </cell>
          <cell r="F16">
            <v>80</v>
          </cell>
          <cell r="G16">
            <v>83</v>
          </cell>
          <cell r="H16">
            <v>83</v>
          </cell>
          <cell r="I16">
            <v>0</v>
          </cell>
          <cell r="J16">
            <v>0</v>
          </cell>
          <cell r="K16">
            <v>620223.17746439157</v>
          </cell>
          <cell r="L16">
            <v>1261962.959759515</v>
          </cell>
          <cell r="M16">
            <v>1274521.9705260694</v>
          </cell>
          <cell r="N16">
            <v>1274521.9705260694</v>
          </cell>
        </row>
        <row r="18">
          <cell r="B18" t="str">
            <v>CVRD COAL Staff:</v>
          </cell>
        </row>
        <row r="20">
          <cell r="B20" t="str">
            <v>Infrastructure</v>
          </cell>
          <cell r="C20">
            <v>0</v>
          </cell>
          <cell r="D20">
            <v>0</v>
          </cell>
          <cell r="E20">
            <v>75</v>
          </cell>
          <cell r="F20">
            <v>79</v>
          </cell>
          <cell r="G20">
            <v>79</v>
          </cell>
          <cell r="H20">
            <v>79</v>
          </cell>
          <cell r="I20">
            <v>0</v>
          </cell>
          <cell r="J20">
            <v>0</v>
          </cell>
          <cell r="K20">
            <v>746619.83817829634</v>
          </cell>
          <cell r="L20">
            <v>1059819.7681518041</v>
          </cell>
          <cell r="M20">
            <v>1059819.7681518041</v>
          </cell>
          <cell r="N20">
            <v>1059819.7681518041</v>
          </cell>
        </row>
        <row r="22">
          <cell r="B22" t="str">
            <v>Rolling Stock</v>
          </cell>
          <cell r="C22">
            <v>2</v>
          </cell>
          <cell r="D22">
            <v>2</v>
          </cell>
          <cell r="E22">
            <v>14</v>
          </cell>
          <cell r="F22">
            <v>16</v>
          </cell>
          <cell r="G22">
            <v>17</v>
          </cell>
          <cell r="H22">
            <v>17</v>
          </cell>
          <cell r="I22">
            <v>92404.214210226986</v>
          </cell>
          <cell r="J22">
            <v>92404.214210226986</v>
          </cell>
          <cell r="K22">
            <v>175926.31892912727</v>
          </cell>
          <cell r="L22">
            <v>349040.51382232195</v>
          </cell>
          <cell r="M22">
            <v>351802.70871551667</v>
          </cell>
          <cell r="N22">
            <v>351802.70871551667</v>
          </cell>
        </row>
        <row r="24">
          <cell r="B24" t="str">
            <v>Train Operations</v>
          </cell>
          <cell r="C24">
            <v>13.600000000000001</v>
          </cell>
          <cell r="D24">
            <v>13.600000000000001</v>
          </cell>
          <cell r="E24">
            <v>270.5</v>
          </cell>
          <cell r="F24">
            <v>448</v>
          </cell>
          <cell r="G24">
            <v>448</v>
          </cell>
          <cell r="H24">
            <v>448</v>
          </cell>
          <cell r="I24">
            <v>56934.182141713565</v>
          </cell>
          <cell r="J24">
            <v>56934.182141713565</v>
          </cell>
          <cell r="K24">
            <v>1004578.270098896</v>
          </cell>
          <cell r="L24">
            <v>1862497.1145900069</v>
          </cell>
          <cell r="M24">
            <v>1862497.1145900069</v>
          </cell>
          <cell r="N24">
            <v>1862497.1145900069</v>
          </cell>
        </row>
        <row r="25">
          <cell r="B25" t="str">
            <v>(2 drivers per train)</v>
          </cell>
        </row>
        <row r="26">
          <cell r="B26" t="str">
            <v>Sub-Total CVRD Coal</v>
          </cell>
          <cell r="C26">
            <v>15.600000000000001</v>
          </cell>
          <cell r="D26">
            <v>15.600000000000001</v>
          </cell>
          <cell r="E26">
            <v>359.5</v>
          </cell>
          <cell r="F26">
            <v>543</v>
          </cell>
          <cell r="G26">
            <v>544</v>
          </cell>
          <cell r="H26">
            <v>544</v>
          </cell>
          <cell r="I26">
            <v>149338.39635194055</v>
          </cell>
          <cell r="J26">
            <v>149338.39635194055</v>
          </cell>
          <cell r="K26">
            <v>1927124.4272063198</v>
          </cell>
          <cell r="L26">
            <v>3271357.396564133</v>
          </cell>
          <cell r="M26">
            <v>3274119.5914573278</v>
          </cell>
          <cell r="N26">
            <v>3274119.5914573278</v>
          </cell>
        </row>
        <row r="28">
          <cell r="B28" t="str">
            <v>Outsourced Staff:</v>
          </cell>
        </row>
        <row r="30">
          <cell r="B30" t="str">
            <v>Infrastructure</v>
          </cell>
          <cell r="C30">
            <v>0</v>
          </cell>
          <cell r="D30">
            <v>0</v>
          </cell>
          <cell r="E30">
            <v>495</v>
          </cell>
          <cell r="F30">
            <v>495</v>
          </cell>
          <cell r="G30">
            <v>495</v>
          </cell>
          <cell r="H30">
            <v>495</v>
          </cell>
          <cell r="I30">
            <v>0</v>
          </cell>
          <cell r="J30">
            <v>0</v>
          </cell>
          <cell r="K30">
            <v>811034.64511757391</v>
          </cell>
          <cell r="L30">
            <v>811034.64511757391</v>
          </cell>
          <cell r="M30">
            <v>811034.64511757391</v>
          </cell>
          <cell r="N30">
            <v>811034.64511757391</v>
          </cell>
        </row>
        <row r="32">
          <cell r="B32" t="str">
            <v>Rolling Stock</v>
          </cell>
          <cell r="C32">
            <v>8</v>
          </cell>
          <cell r="D32">
            <v>8</v>
          </cell>
          <cell r="E32">
            <v>182</v>
          </cell>
          <cell r="F32">
            <v>183</v>
          </cell>
          <cell r="G32">
            <v>183</v>
          </cell>
          <cell r="H32">
            <v>183</v>
          </cell>
          <cell r="I32">
            <v>19516.052142717184</v>
          </cell>
          <cell r="J32">
            <v>19516.052142717184</v>
          </cell>
          <cell r="K32">
            <v>544371.0397125521</v>
          </cell>
          <cell r="L32">
            <v>688335.03971255245</v>
          </cell>
          <cell r="M32">
            <v>688335.03971255245</v>
          </cell>
          <cell r="N32">
            <v>688335.03971255245</v>
          </cell>
        </row>
        <row r="34">
          <cell r="B34" t="str">
            <v>Sub-Total CVRD Coal</v>
          </cell>
          <cell r="C34">
            <v>8</v>
          </cell>
          <cell r="D34">
            <v>8</v>
          </cell>
          <cell r="E34">
            <v>677</v>
          </cell>
          <cell r="F34">
            <v>678</v>
          </cell>
          <cell r="G34">
            <v>678</v>
          </cell>
          <cell r="H34">
            <v>678</v>
          </cell>
          <cell r="I34">
            <v>19516.052142717184</v>
          </cell>
          <cell r="J34">
            <v>19516.052142717184</v>
          </cell>
          <cell r="K34">
            <v>1355405.6848301259</v>
          </cell>
          <cell r="L34">
            <v>1499369.6848301264</v>
          </cell>
          <cell r="M34">
            <v>1499369.6848301264</v>
          </cell>
          <cell r="N34">
            <v>1499369.6848301264</v>
          </cell>
        </row>
        <row r="36">
          <cell r="B36" t="str">
            <v>Total Staff</v>
          </cell>
          <cell r="C36">
            <v>25.6</v>
          </cell>
          <cell r="D36">
            <v>25.6</v>
          </cell>
          <cell r="E36">
            <v>1097.5</v>
          </cell>
          <cell r="F36">
            <v>1301</v>
          </cell>
          <cell r="G36">
            <v>1305</v>
          </cell>
          <cell r="H36">
            <v>1305</v>
          </cell>
          <cell r="I36">
            <v>168854.44849465773</v>
          </cell>
          <cell r="J36">
            <v>168854.44849465773</v>
          </cell>
          <cell r="K36">
            <v>3902753.2895008372</v>
          </cell>
          <cell r="L36">
            <v>6032690.0411537746</v>
          </cell>
          <cell r="M36">
            <v>6048011.2468135236</v>
          </cell>
          <cell r="N36">
            <v>6048011.2468135236</v>
          </cell>
        </row>
      </sheetData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tamares"/>
      <sheetName val="Frota Trem Atual"/>
      <sheetName val="Frota Trem"/>
      <sheetName val="Premissas"/>
      <sheetName val="Opex Resumo Geral"/>
      <sheetName val="Opex Resumo 45"/>
      <sheetName val="Opex Resumo 30"/>
      <sheetName val="Opex Resumo 15"/>
      <sheetName val="Opex Resumo 10"/>
      <sheetName val="Opex Res Br"/>
      <sheetName val="Opex Res Par"/>
      <sheetName val="Opex Res Arg"/>
      <sheetName val="Opex Res Chi"/>
      <sheetName val="Opex Res Cor"/>
      <sheetName val="Opex Res Geral"/>
      <sheetName val="Invest Repos"/>
      <sheetName val="Reposição"/>
      <sheetName val="Distancias"/>
      <sheetName val="Demandas"/>
      <sheetName val="Trens Tipos e Ciclos"/>
      <sheetName val="Frotas"/>
      <sheetName val="Invest Frotas"/>
      <sheetName val="Invest Frotas (2)"/>
      <sheetName val="Resumo Cap x Prod"/>
      <sheetName val="Invest Plano de Vias"/>
      <sheetName val="Resumo PL "/>
      <sheetName val="Plano de Vias BR 2010"/>
      <sheetName val="Plano de Vias BR 2045"/>
      <sheetName val="Plano de Vias Var BR 2045"/>
      <sheetName val="Plano de Vias PA 2045"/>
      <sheetName val="Plano de Vias Ar 2010"/>
      <sheetName val="Plano de Vias Ar 2045"/>
      <sheetName val="Plano de Vias Ch 2010"/>
      <sheetName val="Plano de Vias Ch 2045"/>
      <sheetName val="Terminais"/>
      <sheetName val="Equipagem"/>
      <sheetName val="Diesel 3"/>
      <sheetName val="Diesel 2"/>
      <sheetName val="Diesel 1"/>
      <sheetName val="Loco Manu 2"/>
      <sheetName val="Loco Manu 1"/>
      <sheetName val="Vagão Manu 2"/>
      <sheetName val="Vagão Man 1"/>
      <sheetName val="Loco e Vag Manut "/>
      <sheetName val="Seguro de Frotas"/>
      <sheetName val="Sinal Manut"/>
      <sheetName val="Extensão de Vias"/>
      <sheetName val="Via Perm Manut 10"/>
      <sheetName val="Via Perm Manut 15"/>
      <sheetName val="Outros Cus Oper"/>
      <sheetName val="Custos Des Gerais"/>
      <sheetName val="Desp Adm e Comer"/>
      <sheetName val="Efetivo de Pessoal"/>
      <sheetName val="Trilhos ALL"/>
      <sheetName val="Res Normal"/>
      <sheetName val="Parametros"/>
      <sheetName val="Custo trem 10"/>
      <sheetName val="Opex + Capital"/>
      <sheetName val="Check List"/>
      <sheetName val="Calculation"/>
    </sheetNames>
    <sheetDataSet>
      <sheetData sheetId="0"/>
      <sheetData sheetId="1">
        <row r="23">
          <cell r="C23">
            <v>60</v>
          </cell>
          <cell r="D23">
            <v>60</v>
          </cell>
          <cell r="E23">
            <v>60</v>
          </cell>
          <cell r="F23">
            <v>60</v>
          </cell>
          <cell r="G23">
            <v>60</v>
          </cell>
          <cell r="H23">
            <v>60</v>
          </cell>
          <cell r="I23">
            <v>60</v>
          </cell>
          <cell r="J23">
            <v>60</v>
          </cell>
          <cell r="K23">
            <v>60</v>
          </cell>
          <cell r="L23">
            <v>60</v>
          </cell>
          <cell r="M23">
            <v>60</v>
          </cell>
          <cell r="N23">
            <v>60</v>
          </cell>
          <cell r="O23">
            <v>60</v>
          </cell>
        </row>
        <row r="31">
          <cell r="C31">
            <v>2</v>
          </cell>
          <cell r="D31">
            <v>3</v>
          </cell>
          <cell r="E31">
            <v>3</v>
          </cell>
          <cell r="F31">
            <v>3</v>
          </cell>
          <cell r="G31">
            <v>3</v>
          </cell>
          <cell r="H31">
            <v>3</v>
          </cell>
          <cell r="I31">
            <v>2</v>
          </cell>
          <cell r="J31">
            <v>2</v>
          </cell>
          <cell r="K31">
            <v>3</v>
          </cell>
          <cell r="L31">
            <v>3</v>
          </cell>
          <cell r="M31">
            <v>2</v>
          </cell>
          <cell r="N31">
            <v>3</v>
          </cell>
          <cell r="O31">
            <v>3</v>
          </cell>
        </row>
        <row r="32">
          <cell r="C32">
            <v>45</v>
          </cell>
          <cell r="D32">
            <v>84</v>
          </cell>
          <cell r="E32">
            <v>40</v>
          </cell>
          <cell r="F32">
            <v>28</v>
          </cell>
          <cell r="G32">
            <v>33</v>
          </cell>
          <cell r="H32">
            <v>65</v>
          </cell>
          <cell r="I32">
            <v>65</v>
          </cell>
          <cell r="J32">
            <v>65</v>
          </cell>
          <cell r="K32">
            <v>45</v>
          </cell>
          <cell r="L32">
            <v>45</v>
          </cell>
          <cell r="M32">
            <v>12</v>
          </cell>
          <cell r="N32">
            <v>24</v>
          </cell>
          <cell r="O32">
            <v>24</v>
          </cell>
        </row>
        <row r="33">
          <cell r="C33">
            <v>2700</v>
          </cell>
          <cell r="D33">
            <v>5040</v>
          </cell>
          <cell r="E33">
            <v>2400</v>
          </cell>
          <cell r="F33">
            <v>1680</v>
          </cell>
          <cell r="G33">
            <v>1980</v>
          </cell>
          <cell r="H33">
            <v>3900</v>
          </cell>
          <cell r="I33">
            <v>3900</v>
          </cell>
          <cell r="J33">
            <v>3900</v>
          </cell>
          <cell r="K33">
            <v>2025</v>
          </cell>
          <cell r="L33">
            <v>2025</v>
          </cell>
          <cell r="M33">
            <v>540</v>
          </cell>
          <cell r="N33">
            <v>1080</v>
          </cell>
          <cell r="O33">
            <v>1080</v>
          </cell>
        </row>
        <row r="34">
          <cell r="C34">
            <v>3600</v>
          </cell>
          <cell r="D34">
            <v>6720</v>
          </cell>
          <cell r="E34">
            <v>3200</v>
          </cell>
          <cell r="F34">
            <v>2240</v>
          </cell>
          <cell r="G34">
            <v>2640</v>
          </cell>
          <cell r="H34">
            <v>5200</v>
          </cell>
          <cell r="I34">
            <v>5200</v>
          </cell>
          <cell r="J34">
            <v>5200</v>
          </cell>
          <cell r="K34">
            <v>2925</v>
          </cell>
          <cell r="L34">
            <v>2925</v>
          </cell>
          <cell r="M34">
            <v>780</v>
          </cell>
          <cell r="N34">
            <v>1560</v>
          </cell>
          <cell r="O34">
            <v>1560</v>
          </cell>
        </row>
        <row r="35">
          <cell r="C35">
            <v>764</v>
          </cell>
          <cell r="D35">
            <v>1419</v>
          </cell>
          <cell r="E35">
            <v>706</v>
          </cell>
          <cell r="F35">
            <v>514</v>
          </cell>
          <cell r="G35">
            <v>603</v>
          </cell>
          <cell r="H35">
            <v>1115</v>
          </cell>
          <cell r="I35">
            <v>1090</v>
          </cell>
          <cell r="J35">
            <v>1090</v>
          </cell>
          <cell r="K35">
            <v>741</v>
          </cell>
          <cell r="L35">
            <v>741</v>
          </cell>
          <cell r="M35">
            <v>224</v>
          </cell>
          <cell r="N35">
            <v>426</v>
          </cell>
          <cell r="O35">
            <v>426</v>
          </cell>
        </row>
      </sheetData>
      <sheetData sheetId="2">
        <row r="23">
          <cell r="C23">
            <v>60</v>
          </cell>
          <cell r="D23">
            <v>60</v>
          </cell>
          <cell r="E23">
            <v>60</v>
          </cell>
          <cell r="F23">
            <v>60</v>
          </cell>
          <cell r="G23">
            <v>60</v>
          </cell>
          <cell r="H23">
            <v>60</v>
          </cell>
          <cell r="I23">
            <v>60</v>
          </cell>
          <cell r="J23">
            <v>60</v>
          </cell>
          <cell r="K23">
            <v>60</v>
          </cell>
          <cell r="L23">
            <v>60</v>
          </cell>
          <cell r="M23">
            <v>60</v>
          </cell>
          <cell r="N23">
            <v>60</v>
          </cell>
          <cell r="O23">
            <v>60</v>
          </cell>
        </row>
        <row r="25">
          <cell r="C25">
            <v>20</v>
          </cell>
          <cell r="D25">
            <v>20</v>
          </cell>
          <cell r="E25">
            <v>20</v>
          </cell>
          <cell r="F25">
            <v>20</v>
          </cell>
          <cell r="G25">
            <v>20</v>
          </cell>
          <cell r="H25">
            <v>20</v>
          </cell>
          <cell r="I25">
            <v>20</v>
          </cell>
          <cell r="J25">
            <v>20</v>
          </cell>
          <cell r="K25">
            <v>20</v>
          </cell>
          <cell r="L25">
            <v>20</v>
          </cell>
          <cell r="M25">
            <v>20</v>
          </cell>
          <cell r="N25">
            <v>20</v>
          </cell>
          <cell r="O25">
            <v>20</v>
          </cell>
        </row>
      </sheetData>
      <sheetData sheetId="3">
        <row r="11">
          <cell r="C11">
            <v>11329000</v>
          </cell>
          <cell r="D11">
            <v>13000000</v>
          </cell>
          <cell r="E11">
            <v>1400000</v>
          </cell>
          <cell r="F11">
            <v>2500000</v>
          </cell>
          <cell r="G11">
            <v>1300000</v>
          </cell>
          <cell r="H11">
            <v>0</v>
          </cell>
          <cell r="I11">
            <v>0</v>
          </cell>
          <cell r="J11">
            <v>0</v>
          </cell>
          <cell r="K11">
            <v>480000</v>
          </cell>
          <cell r="L11">
            <v>320000</v>
          </cell>
          <cell r="M11">
            <v>0</v>
          </cell>
          <cell r="N11">
            <v>1200000</v>
          </cell>
          <cell r="O11">
            <v>2000000</v>
          </cell>
        </row>
        <row r="12">
          <cell r="C12">
            <v>12000000</v>
          </cell>
          <cell r="D12">
            <v>17400000</v>
          </cell>
          <cell r="E12">
            <v>6400000</v>
          </cell>
          <cell r="F12">
            <v>3500000</v>
          </cell>
          <cell r="G12">
            <v>5900000</v>
          </cell>
          <cell r="H12">
            <v>1700000</v>
          </cell>
          <cell r="I12">
            <v>1900000</v>
          </cell>
          <cell r="J12">
            <v>1000000</v>
          </cell>
          <cell r="K12">
            <v>3000000</v>
          </cell>
          <cell r="L12">
            <v>1600000</v>
          </cell>
          <cell r="M12">
            <v>600000</v>
          </cell>
          <cell r="N12">
            <v>1800000</v>
          </cell>
          <cell r="O12">
            <v>2600000</v>
          </cell>
        </row>
        <row r="13">
          <cell r="C13">
            <v>15000000</v>
          </cell>
          <cell r="D13">
            <v>21100000</v>
          </cell>
          <cell r="E13">
            <v>9100000</v>
          </cell>
          <cell r="F13">
            <v>4500000</v>
          </cell>
          <cell r="G13">
            <v>8500000</v>
          </cell>
          <cell r="H13">
            <v>3100000</v>
          </cell>
          <cell r="I13">
            <v>3300000</v>
          </cell>
          <cell r="J13">
            <v>1500000</v>
          </cell>
          <cell r="K13">
            <v>3800000</v>
          </cell>
          <cell r="L13">
            <v>2000000</v>
          </cell>
          <cell r="M13">
            <v>700000</v>
          </cell>
          <cell r="N13">
            <v>1900000</v>
          </cell>
          <cell r="O13">
            <v>2700000</v>
          </cell>
        </row>
        <row r="14">
          <cell r="C14">
            <v>18700000</v>
          </cell>
          <cell r="D14">
            <v>25000000</v>
          </cell>
          <cell r="E14">
            <v>12000000</v>
          </cell>
          <cell r="F14">
            <v>5500000</v>
          </cell>
          <cell r="G14">
            <v>11200000</v>
          </cell>
          <cell r="H14">
            <v>4200000</v>
          </cell>
          <cell r="I14">
            <v>4300000</v>
          </cell>
          <cell r="J14">
            <v>2000000</v>
          </cell>
          <cell r="K14">
            <v>4600000</v>
          </cell>
          <cell r="L14">
            <v>3500000</v>
          </cell>
          <cell r="M14">
            <v>800000</v>
          </cell>
          <cell r="N14">
            <v>2000000</v>
          </cell>
          <cell r="O14">
            <v>2800000</v>
          </cell>
        </row>
        <row r="16">
          <cell r="C16">
            <v>115.71</v>
          </cell>
          <cell r="D16">
            <v>117.465</v>
          </cell>
          <cell r="E16">
            <v>263.327</v>
          </cell>
          <cell r="F16">
            <v>276.75</v>
          </cell>
          <cell r="G16">
            <v>248</v>
          </cell>
          <cell r="H16">
            <v>173.6</v>
          </cell>
          <cell r="I16">
            <v>288.60000000000002</v>
          </cell>
          <cell r="J16">
            <v>324.05</v>
          </cell>
          <cell r="K16">
            <v>655.43499999999995</v>
          </cell>
          <cell r="L16">
            <v>262.89999999999998</v>
          </cell>
          <cell r="M16">
            <v>571</v>
          </cell>
          <cell r="N16">
            <v>181</v>
          </cell>
          <cell r="O16">
            <v>159</v>
          </cell>
        </row>
        <row r="33">
          <cell r="C33">
            <v>108.76</v>
          </cell>
          <cell r="D33">
            <v>117.47</v>
          </cell>
          <cell r="E33">
            <v>211.9</v>
          </cell>
          <cell r="F33">
            <v>274.30700000000002</v>
          </cell>
          <cell r="G33">
            <v>248</v>
          </cell>
          <cell r="H33">
            <v>173.6</v>
          </cell>
          <cell r="I33">
            <v>288.60000000000002</v>
          </cell>
          <cell r="J33">
            <v>324.05</v>
          </cell>
          <cell r="K33">
            <v>655.43499999999995</v>
          </cell>
          <cell r="L33">
            <v>262.89999999999998</v>
          </cell>
          <cell r="M33">
            <v>571</v>
          </cell>
          <cell r="N33">
            <v>181</v>
          </cell>
          <cell r="O33">
            <v>159</v>
          </cell>
        </row>
        <row r="38">
          <cell r="C38">
            <v>1</v>
          </cell>
          <cell r="D38">
            <v>0.9</v>
          </cell>
          <cell r="E38">
            <v>1</v>
          </cell>
          <cell r="F38">
            <v>0.85</v>
          </cell>
          <cell r="G38">
            <v>1</v>
          </cell>
          <cell r="H38">
            <v>1</v>
          </cell>
          <cell r="I38">
            <v>0.9</v>
          </cell>
          <cell r="J38">
            <v>0.9</v>
          </cell>
          <cell r="K38">
            <v>0.85</v>
          </cell>
          <cell r="L38">
            <v>0.85</v>
          </cell>
          <cell r="M38">
            <v>1</v>
          </cell>
          <cell r="N38">
            <v>1</v>
          </cell>
          <cell r="O38">
            <v>0.75</v>
          </cell>
        </row>
        <row r="46">
          <cell r="C46">
            <v>80</v>
          </cell>
          <cell r="D46">
            <v>80</v>
          </cell>
          <cell r="E46">
            <v>80</v>
          </cell>
          <cell r="F46">
            <v>80</v>
          </cell>
          <cell r="G46">
            <v>80</v>
          </cell>
          <cell r="H46">
            <v>80</v>
          </cell>
          <cell r="I46">
            <v>80</v>
          </cell>
          <cell r="J46">
            <v>80</v>
          </cell>
          <cell r="K46">
            <v>80</v>
          </cell>
          <cell r="L46">
            <v>80</v>
          </cell>
          <cell r="M46">
            <v>80</v>
          </cell>
          <cell r="N46">
            <v>80</v>
          </cell>
          <cell r="O46">
            <v>80</v>
          </cell>
        </row>
        <row r="51">
          <cell r="C51">
            <v>4</v>
          </cell>
          <cell r="D51">
            <v>2</v>
          </cell>
          <cell r="E51">
            <v>2</v>
          </cell>
          <cell r="F51">
            <v>2</v>
          </cell>
          <cell r="G51">
            <v>1</v>
          </cell>
          <cell r="H51">
            <v>1</v>
          </cell>
          <cell r="I51">
            <v>1</v>
          </cell>
          <cell r="J51">
            <v>1</v>
          </cell>
          <cell r="K51">
            <v>1</v>
          </cell>
          <cell r="L51">
            <v>1</v>
          </cell>
          <cell r="M51">
            <v>0</v>
          </cell>
          <cell r="N51">
            <v>1</v>
          </cell>
          <cell r="O51">
            <v>2</v>
          </cell>
        </row>
        <row r="52">
          <cell r="C52">
            <v>4</v>
          </cell>
          <cell r="D52">
            <v>2</v>
          </cell>
          <cell r="E52">
            <v>2</v>
          </cell>
          <cell r="F52">
            <v>2</v>
          </cell>
          <cell r="G52">
            <v>1</v>
          </cell>
          <cell r="H52">
            <v>1</v>
          </cell>
          <cell r="I52">
            <v>1</v>
          </cell>
          <cell r="J52">
            <v>1</v>
          </cell>
          <cell r="K52">
            <v>1</v>
          </cell>
          <cell r="L52">
            <v>1</v>
          </cell>
          <cell r="M52">
            <v>1</v>
          </cell>
          <cell r="N52">
            <v>1</v>
          </cell>
          <cell r="O52">
            <v>2</v>
          </cell>
        </row>
        <row r="53">
          <cell r="C53">
            <v>6</v>
          </cell>
          <cell r="D53">
            <v>3</v>
          </cell>
          <cell r="E53">
            <v>3</v>
          </cell>
          <cell r="F53">
            <v>3</v>
          </cell>
          <cell r="G53">
            <v>2</v>
          </cell>
          <cell r="H53">
            <v>1</v>
          </cell>
          <cell r="I53">
            <v>2</v>
          </cell>
          <cell r="J53">
            <v>1</v>
          </cell>
          <cell r="K53">
            <v>2</v>
          </cell>
          <cell r="L53">
            <v>1</v>
          </cell>
          <cell r="M53">
            <v>1</v>
          </cell>
          <cell r="N53">
            <v>2</v>
          </cell>
          <cell r="O53">
            <v>3</v>
          </cell>
        </row>
        <row r="54">
          <cell r="C54">
            <v>6</v>
          </cell>
          <cell r="D54">
            <v>3</v>
          </cell>
          <cell r="E54">
            <v>3</v>
          </cell>
          <cell r="F54">
            <v>3</v>
          </cell>
          <cell r="G54">
            <v>2</v>
          </cell>
          <cell r="H54">
            <v>1</v>
          </cell>
          <cell r="I54">
            <v>2</v>
          </cell>
          <cell r="J54">
            <v>1</v>
          </cell>
          <cell r="K54">
            <v>2</v>
          </cell>
          <cell r="L54">
            <v>1</v>
          </cell>
          <cell r="M54">
            <v>1</v>
          </cell>
          <cell r="N54">
            <v>2</v>
          </cell>
          <cell r="O54">
            <v>3</v>
          </cell>
        </row>
        <row r="62">
          <cell r="C62">
            <v>20</v>
          </cell>
          <cell r="D62">
            <v>20</v>
          </cell>
          <cell r="E62">
            <v>20</v>
          </cell>
          <cell r="F62">
            <v>20</v>
          </cell>
          <cell r="G62">
            <v>20</v>
          </cell>
          <cell r="H62">
            <v>20</v>
          </cell>
          <cell r="I62">
            <v>20</v>
          </cell>
          <cell r="J62">
            <v>20</v>
          </cell>
          <cell r="K62">
            <v>20</v>
          </cell>
          <cell r="L62">
            <v>20</v>
          </cell>
          <cell r="M62">
            <v>20</v>
          </cell>
          <cell r="N62">
            <v>20</v>
          </cell>
          <cell r="O62">
            <v>20</v>
          </cell>
        </row>
        <row r="63">
          <cell r="C63">
            <v>90</v>
          </cell>
          <cell r="D63">
            <v>90</v>
          </cell>
          <cell r="E63">
            <v>90</v>
          </cell>
          <cell r="F63">
            <v>90</v>
          </cell>
          <cell r="G63">
            <v>90</v>
          </cell>
          <cell r="H63">
            <v>90</v>
          </cell>
          <cell r="I63">
            <v>90</v>
          </cell>
          <cell r="J63">
            <v>90</v>
          </cell>
          <cell r="K63">
            <v>90</v>
          </cell>
          <cell r="L63">
            <v>90</v>
          </cell>
          <cell r="M63">
            <v>90</v>
          </cell>
          <cell r="N63">
            <v>90</v>
          </cell>
          <cell r="O63">
            <v>90</v>
          </cell>
        </row>
        <row r="109">
          <cell r="C109">
            <v>65.67</v>
          </cell>
          <cell r="D109">
            <v>65.67</v>
          </cell>
          <cell r="E109">
            <v>65.67</v>
          </cell>
          <cell r="F109">
            <v>65.67</v>
          </cell>
          <cell r="G109">
            <v>65.67</v>
          </cell>
          <cell r="H109">
            <v>65.67</v>
          </cell>
          <cell r="I109">
            <v>65.67</v>
          </cell>
          <cell r="J109">
            <v>65.67</v>
          </cell>
          <cell r="K109">
            <v>65.67</v>
          </cell>
          <cell r="L109">
            <v>65.67</v>
          </cell>
          <cell r="M109">
            <v>65.67</v>
          </cell>
          <cell r="N109">
            <v>65.67</v>
          </cell>
          <cell r="O109">
            <v>65.67</v>
          </cell>
        </row>
        <row r="110">
          <cell r="C110">
            <v>80</v>
          </cell>
          <cell r="D110">
            <v>80</v>
          </cell>
          <cell r="E110">
            <v>80</v>
          </cell>
          <cell r="F110">
            <v>80</v>
          </cell>
          <cell r="G110">
            <v>80</v>
          </cell>
          <cell r="H110">
            <v>80</v>
          </cell>
          <cell r="I110">
            <v>80</v>
          </cell>
          <cell r="J110">
            <v>80</v>
          </cell>
          <cell r="K110">
            <v>80</v>
          </cell>
          <cell r="L110">
            <v>80</v>
          </cell>
          <cell r="M110">
            <v>80</v>
          </cell>
          <cell r="N110">
            <v>80</v>
          </cell>
          <cell r="O110">
            <v>80</v>
          </cell>
        </row>
        <row r="117">
          <cell r="C117">
            <v>20</v>
          </cell>
          <cell r="D117">
            <v>20</v>
          </cell>
          <cell r="E117">
            <v>20</v>
          </cell>
          <cell r="F117">
            <v>20</v>
          </cell>
          <cell r="G117">
            <v>20</v>
          </cell>
          <cell r="H117">
            <v>20</v>
          </cell>
          <cell r="I117">
            <v>20</v>
          </cell>
          <cell r="J117">
            <v>20</v>
          </cell>
          <cell r="K117">
            <v>20</v>
          </cell>
          <cell r="L117">
            <v>20</v>
          </cell>
          <cell r="M117">
            <v>10</v>
          </cell>
          <cell r="N117">
            <v>10</v>
          </cell>
          <cell r="O117">
            <v>10</v>
          </cell>
        </row>
        <row r="124">
          <cell r="C124">
            <v>330</v>
          </cell>
          <cell r="D124">
            <v>330</v>
          </cell>
          <cell r="E124">
            <v>330</v>
          </cell>
          <cell r="F124">
            <v>330</v>
          </cell>
          <cell r="G124">
            <v>330</v>
          </cell>
          <cell r="H124">
            <v>330</v>
          </cell>
          <cell r="I124">
            <v>330</v>
          </cell>
          <cell r="J124">
            <v>330</v>
          </cell>
          <cell r="K124">
            <v>330</v>
          </cell>
          <cell r="L124">
            <v>330</v>
          </cell>
          <cell r="M124">
            <v>300</v>
          </cell>
          <cell r="N124">
            <v>330</v>
          </cell>
          <cell r="O124">
            <v>330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3">
          <cell r="C33">
            <v>0.89</v>
          </cell>
          <cell r="D33">
            <v>0.87</v>
          </cell>
          <cell r="E33">
            <v>1.06</v>
          </cell>
          <cell r="F33">
            <v>1.23</v>
          </cell>
          <cell r="G33">
            <v>1.32</v>
          </cell>
          <cell r="H33">
            <v>1.06</v>
          </cell>
          <cell r="I33">
            <v>1.35</v>
          </cell>
          <cell r="J33">
            <v>1.39</v>
          </cell>
          <cell r="K33">
            <v>2.2999999999999998</v>
          </cell>
          <cell r="L33">
            <v>0.7</v>
          </cell>
          <cell r="M33">
            <v>2.34</v>
          </cell>
          <cell r="N33">
            <v>0.68</v>
          </cell>
          <cell r="O33">
            <v>1.23</v>
          </cell>
        </row>
        <row r="49">
          <cell r="C49">
            <v>3</v>
          </cell>
          <cell r="D49">
            <v>3</v>
          </cell>
          <cell r="E49">
            <v>4</v>
          </cell>
          <cell r="F49">
            <v>2</v>
          </cell>
          <cell r="G49">
            <v>4</v>
          </cell>
          <cell r="H49">
            <v>4</v>
          </cell>
          <cell r="I49">
            <v>3</v>
          </cell>
          <cell r="J49">
            <v>3</v>
          </cell>
          <cell r="K49">
            <v>3</v>
          </cell>
          <cell r="L49">
            <v>3</v>
          </cell>
          <cell r="M49">
            <v>2</v>
          </cell>
          <cell r="N49">
            <v>3</v>
          </cell>
          <cell r="O49">
            <v>4</v>
          </cell>
        </row>
        <row r="50">
          <cell r="C50">
            <v>90</v>
          </cell>
          <cell r="D50">
            <v>90</v>
          </cell>
          <cell r="E50">
            <v>90</v>
          </cell>
          <cell r="F50">
            <v>42</v>
          </cell>
          <cell r="G50">
            <v>90</v>
          </cell>
          <cell r="H50">
            <v>90</v>
          </cell>
          <cell r="I50">
            <v>90</v>
          </cell>
          <cell r="J50">
            <v>90</v>
          </cell>
          <cell r="K50">
            <v>55</v>
          </cell>
          <cell r="L50">
            <v>55</v>
          </cell>
          <cell r="M50">
            <v>12</v>
          </cell>
          <cell r="N50">
            <v>24</v>
          </cell>
          <cell r="O50">
            <v>36</v>
          </cell>
        </row>
        <row r="52">
          <cell r="C52">
            <v>5265</v>
          </cell>
          <cell r="D52">
            <v>5265</v>
          </cell>
          <cell r="E52">
            <v>5265</v>
          </cell>
          <cell r="F52">
            <v>2457</v>
          </cell>
          <cell r="G52">
            <v>5265</v>
          </cell>
          <cell r="H52">
            <v>5265</v>
          </cell>
          <cell r="I52">
            <v>5265</v>
          </cell>
          <cell r="J52">
            <v>5265</v>
          </cell>
          <cell r="K52">
            <v>3218</v>
          </cell>
          <cell r="L52">
            <v>3218</v>
          </cell>
          <cell r="M52">
            <v>702</v>
          </cell>
          <cell r="N52">
            <v>1404</v>
          </cell>
          <cell r="O52">
            <v>2106</v>
          </cell>
        </row>
        <row r="54">
          <cell r="C54">
            <v>7065</v>
          </cell>
          <cell r="D54">
            <v>7065</v>
          </cell>
          <cell r="E54">
            <v>7065</v>
          </cell>
          <cell r="F54">
            <v>3297</v>
          </cell>
          <cell r="G54">
            <v>7065</v>
          </cell>
          <cell r="H54">
            <v>7065</v>
          </cell>
          <cell r="I54">
            <v>7065</v>
          </cell>
          <cell r="J54">
            <v>7065</v>
          </cell>
          <cell r="K54">
            <v>4318</v>
          </cell>
          <cell r="L54">
            <v>4318</v>
          </cell>
          <cell r="M54">
            <v>942</v>
          </cell>
          <cell r="N54">
            <v>1884</v>
          </cell>
          <cell r="O54">
            <v>2826</v>
          </cell>
        </row>
        <row r="56">
          <cell r="C56">
            <v>1515</v>
          </cell>
          <cell r="D56">
            <v>1515</v>
          </cell>
          <cell r="E56">
            <v>1540</v>
          </cell>
          <cell r="F56">
            <v>722</v>
          </cell>
          <cell r="G56">
            <v>1540</v>
          </cell>
          <cell r="H56">
            <v>1540</v>
          </cell>
          <cell r="I56">
            <v>1515</v>
          </cell>
          <cell r="J56">
            <v>1515</v>
          </cell>
          <cell r="K56">
            <v>955</v>
          </cell>
          <cell r="L56">
            <v>955</v>
          </cell>
          <cell r="M56">
            <v>232</v>
          </cell>
          <cell r="N56">
            <v>444</v>
          </cell>
          <cell r="O56">
            <v>656</v>
          </cell>
        </row>
        <row r="58">
          <cell r="C58">
            <v>1515</v>
          </cell>
          <cell r="D58">
            <v>1515</v>
          </cell>
          <cell r="E58">
            <v>1540</v>
          </cell>
          <cell r="F58">
            <v>722</v>
          </cell>
          <cell r="G58">
            <v>1540</v>
          </cell>
          <cell r="H58">
            <v>1540</v>
          </cell>
          <cell r="I58">
            <v>1515</v>
          </cell>
          <cell r="J58">
            <v>1515</v>
          </cell>
          <cell r="K58">
            <v>955</v>
          </cell>
          <cell r="L58">
            <v>955</v>
          </cell>
          <cell r="M58">
            <v>232</v>
          </cell>
          <cell r="N58">
            <v>444</v>
          </cell>
          <cell r="O58">
            <v>656</v>
          </cell>
        </row>
        <row r="74">
          <cell r="C74">
            <v>0.96</v>
          </cell>
          <cell r="D74">
            <v>0.32</v>
          </cell>
          <cell r="E74">
            <v>0.82</v>
          </cell>
          <cell r="F74">
            <v>1.3</v>
          </cell>
          <cell r="G74">
            <v>0.8</v>
          </cell>
          <cell r="H74">
            <v>1.1399999999999999</v>
          </cell>
          <cell r="I74">
            <v>1.87</v>
          </cell>
          <cell r="J74">
            <v>1.95</v>
          </cell>
          <cell r="K74">
            <v>2.5</v>
          </cell>
          <cell r="L74">
            <v>1.27</v>
          </cell>
          <cell r="M74">
            <v>2.04</v>
          </cell>
          <cell r="N74">
            <v>0.91</v>
          </cell>
          <cell r="O74">
            <v>1.05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2"/>
  <sheetViews>
    <sheetView tabSelected="1" topLeftCell="B1" zoomScale="85" zoomScaleNormal="85" workbookViewId="0">
      <selection activeCell="C1" sqref="C1"/>
    </sheetView>
  </sheetViews>
  <sheetFormatPr defaultRowHeight="15"/>
  <cols>
    <col min="1" max="1" width="49.28515625" style="36" customWidth="1"/>
    <col min="2" max="2" width="12.5703125" style="36" customWidth="1"/>
    <col min="3" max="3" width="13.85546875" style="36" customWidth="1"/>
    <col min="4" max="4" width="15.85546875" style="36" customWidth="1"/>
    <col min="5" max="5" width="16.42578125" style="36" customWidth="1"/>
    <col min="6" max="6" width="17.28515625" style="36" customWidth="1"/>
    <col min="7" max="7" width="16.28515625" style="36" customWidth="1"/>
    <col min="8" max="8" width="18.5703125" style="36" customWidth="1"/>
    <col min="9" max="9" width="16" style="36" customWidth="1"/>
    <col min="10" max="11" width="20" style="36" customWidth="1"/>
    <col min="12" max="12" width="16.28515625" style="36" customWidth="1"/>
    <col min="13" max="13" width="13.7109375" style="36" customWidth="1"/>
    <col min="14" max="15" width="14" style="36" customWidth="1"/>
  </cols>
  <sheetData>
    <row r="1" spans="1:15" ht="15.75">
      <c r="A1" s="1" t="s">
        <v>110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16.5" thickBot="1">
      <c r="A2" s="3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5.75">
      <c r="A3" s="66" t="s">
        <v>1</v>
      </c>
      <c r="B3" s="66" t="s">
        <v>2</v>
      </c>
      <c r="C3" s="69" t="s">
        <v>3</v>
      </c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</row>
    <row r="4" spans="1:15" ht="15.75">
      <c r="A4" s="67"/>
      <c r="B4" s="67"/>
      <c r="C4" s="70" t="s">
        <v>4</v>
      </c>
      <c r="D4" s="70"/>
      <c r="E4" s="70"/>
      <c r="F4" s="70"/>
      <c r="G4" s="70"/>
      <c r="H4" s="4"/>
      <c r="I4" s="70" t="s">
        <v>5</v>
      </c>
      <c r="J4" s="70"/>
      <c r="K4" s="70" t="s">
        <v>6</v>
      </c>
      <c r="L4" s="70"/>
      <c r="M4" s="70"/>
      <c r="N4" s="70" t="s">
        <v>7</v>
      </c>
      <c r="O4" s="70"/>
    </row>
    <row r="5" spans="1:15" ht="15.75">
      <c r="A5" s="67"/>
      <c r="B5" s="67"/>
      <c r="C5" s="65" t="s">
        <v>8</v>
      </c>
      <c r="D5" s="65"/>
      <c r="E5" s="65"/>
      <c r="F5" s="65"/>
      <c r="G5" s="70" t="s">
        <v>9</v>
      </c>
      <c r="H5" s="70"/>
      <c r="I5" s="65" t="s">
        <v>10</v>
      </c>
      <c r="J5" s="65"/>
      <c r="K5" s="65" t="s">
        <v>11</v>
      </c>
      <c r="L5" s="65"/>
      <c r="M5" s="65"/>
      <c r="N5" s="4" t="s">
        <v>12</v>
      </c>
      <c r="O5" s="4" t="s">
        <v>13</v>
      </c>
    </row>
    <row r="6" spans="1:15" ht="15.75">
      <c r="A6" s="67"/>
      <c r="B6" s="67"/>
      <c r="C6" s="5" t="s">
        <v>14</v>
      </c>
      <c r="D6" s="6" t="str">
        <f>+C7</f>
        <v>Iguaçu</v>
      </c>
      <c r="E6" s="5" t="str">
        <f>+D7</f>
        <v>Desvio Ribas</v>
      </c>
      <c r="F6" s="6" t="s">
        <v>117</v>
      </c>
      <c r="G6" s="6" t="str">
        <f>+E7</f>
        <v>Guarapuava</v>
      </c>
      <c r="H6" s="6" t="str">
        <f>+G7</f>
        <v>Cascavel</v>
      </c>
      <c r="I6" s="5" t="s">
        <v>121</v>
      </c>
      <c r="J6" s="6" t="s">
        <v>15</v>
      </c>
      <c r="K6" s="6" t="str">
        <f>+J7</f>
        <v>Front. Argentina</v>
      </c>
      <c r="L6" s="6" t="str">
        <f>+K7</f>
        <v>J.V. Gonzalez</v>
      </c>
      <c r="M6" s="5" t="str">
        <f>+L7</f>
        <v>Salta</v>
      </c>
      <c r="N6" s="6" t="str">
        <f>+M7</f>
        <v>Socompa</v>
      </c>
      <c r="O6" s="5" t="str">
        <f>+N7</f>
        <v>A Victoria</v>
      </c>
    </row>
    <row r="7" spans="1:15" ht="16.5" thickBot="1">
      <c r="A7" s="68"/>
      <c r="B7" s="68"/>
      <c r="C7" s="7" t="s">
        <v>119</v>
      </c>
      <c r="D7" s="7" t="s">
        <v>16</v>
      </c>
      <c r="E7" s="7" t="s">
        <v>17</v>
      </c>
      <c r="F7" s="7" t="s">
        <v>118</v>
      </c>
      <c r="G7" s="7" t="s">
        <v>18</v>
      </c>
      <c r="H7" s="7" t="s">
        <v>120</v>
      </c>
      <c r="I7" s="7" t="s">
        <v>19</v>
      </c>
      <c r="J7" s="7" t="s">
        <v>122</v>
      </c>
      <c r="K7" s="7" t="s">
        <v>123</v>
      </c>
      <c r="L7" s="7" t="s">
        <v>20</v>
      </c>
      <c r="M7" s="7" t="s">
        <v>21</v>
      </c>
      <c r="N7" s="7" t="s">
        <v>22</v>
      </c>
      <c r="O7" s="7" t="s">
        <v>23</v>
      </c>
    </row>
    <row r="8" spans="1:15" ht="15.75">
      <c r="A8" s="8" t="s">
        <v>24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>
      <c r="A9" s="2" t="s">
        <v>25</v>
      </c>
      <c r="B9" s="9" t="s">
        <v>26</v>
      </c>
      <c r="C9" s="10">
        <f>+[4]Premissas!C11</f>
        <v>11329000</v>
      </c>
      <c r="D9" s="10">
        <f>+[4]Premissas!D11</f>
        <v>13000000</v>
      </c>
      <c r="E9" s="10">
        <f>+[4]Premissas!E11</f>
        <v>1400000</v>
      </c>
      <c r="F9" s="10">
        <f>+[4]Premissas!F11</f>
        <v>2500000</v>
      </c>
      <c r="G9" s="10">
        <f>+[4]Premissas!G11</f>
        <v>1300000</v>
      </c>
      <c r="H9" s="11">
        <f>+[4]Premissas!H11</f>
        <v>0</v>
      </c>
      <c r="I9" s="11">
        <f>+[4]Premissas!I11</f>
        <v>0</v>
      </c>
      <c r="J9" s="11">
        <f>+[4]Premissas!J11</f>
        <v>0</v>
      </c>
      <c r="K9" s="10">
        <f>+[4]Premissas!K11</f>
        <v>480000</v>
      </c>
      <c r="L9" s="10">
        <f>+[4]Premissas!L11</f>
        <v>320000</v>
      </c>
      <c r="M9" s="11">
        <f>+[4]Premissas!M11</f>
        <v>0</v>
      </c>
      <c r="N9" s="10">
        <f>+[4]Premissas!N11</f>
        <v>1200000</v>
      </c>
      <c r="O9" s="10">
        <f>+[4]Premissas!O11</f>
        <v>2000000</v>
      </c>
    </row>
    <row r="10" spans="1:15">
      <c r="A10" s="2" t="s">
        <v>27</v>
      </c>
      <c r="B10" s="9" t="s">
        <v>28</v>
      </c>
      <c r="C10" s="11">
        <f>+[4]Premissas!C16</f>
        <v>115.71</v>
      </c>
      <c r="D10" s="11">
        <f>+[4]Premissas!D16</f>
        <v>117.465</v>
      </c>
      <c r="E10" s="11">
        <f>+[4]Premissas!E16</f>
        <v>263.327</v>
      </c>
      <c r="F10" s="11">
        <f>+[4]Premissas!F16</f>
        <v>276.75</v>
      </c>
      <c r="G10" s="11">
        <f>+[4]Premissas!G16</f>
        <v>248</v>
      </c>
      <c r="H10" s="11">
        <f>+[4]Premissas!H16</f>
        <v>173.6</v>
      </c>
      <c r="I10" s="11">
        <f>+[4]Premissas!I16</f>
        <v>288.60000000000002</v>
      </c>
      <c r="J10" s="11">
        <f>+[4]Premissas!J16</f>
        <v>324.05</v>
      </c>
      <c r="K10" s="11">
        <f>+[4]Premissas!K16</f>
        <v>655.43499999999995</v>
      </c>
      <c r="L10" s="11">
        <f>+[4]Premissas!L16</f>
        <v>262.89999999999998</v>
      </c>
      <c r="M10" s="11">
        <f>+[4]Premissas!M16</f>
        <v>571</v>
      </c>
      <c r="N10" s="11">
        <f>+[4]Premissas!N16</f>
        <v>181</v>
      </c>
      <c r="O10" s="11">
        <f>+[4]Premissas!O16</f>
        <v>159</v>
      </c>
    </row>
    <row r="11" spans="1:15">
      <c r="A11" s="2" t="s">
        <v>29</v>
      </c>
      <c r="B11" s="9" t="s">
        <v>30</v>
      </c>
      <c r="C11" s="12">
        <f>+[4]Premissas!C38</f>
        <v>1</v>
      </c>
      <c r="D11" s="12">
        <f>+[4]Premissas!D38</f>
        <v>0.9</v>
      </c>
      <c r="E11" s="12">
        <f>+[4]Premissas!E38</f>
        <v>1</v>
      </c>
      <c r="F11" s="12">
        <f>+[4]Premissas!F38</f>
        <v>0.85</v>
      </c>
      <c r="G11" s="12">
        <f>+[4]Premissas!G38</f>
        <v>1</v>
      </c>
      <c r="H11" s="12">
        <f>+[4]Premissas!H38</f>
        <v>1</v>
      </c>
      <c r="I11" s="12">
        <f>+[4]Premissas!I38</f>
        <v>0.9</v>
      </c>
      <c r="J11" s="12">
        <f>+[4]Premissas!J38</f>
        <v>0.9</v>
      </c>
      <c r="K11" s="12">
        <f>+[4]Premissas!K38</f>
        <v>0.85</v>
      </c>
      <c r="L11" s="12">
        <f>+[4]Premissas!L38</f>
        <v>0.85</v>
      </c>
      <c r="M11" s="12">
        <f>+[4]Premissas!M38</f>
        <v>1</v>
      </c>
      <c r="N11" s="12">
        <f>+[4]Premissas!N38</f>
        <v>1</v>
      </c>
      <c r="O11" s="12">
        <f>+[4]Premissas!O38</f>
        <v>0.75</v>
      </c>
    </row>
    <row r="12" spans="1:15">
      <c r="A12" s="2" t="s">
        <v>31</v>
      </c>
      <c r="B12" s="9" t="s">
        <v>28</v>
      </c>
      <c r="C12" s="11">
        <f>+C10*C11</f>
        <v>115.71</v>
      </c>
      <c r="D12" s="11">
        <f>+D10*D11</f>
        <v>105.71850000000001</v>
      </c>
      <c r="E12" s="11">
        <f t="shared" ref="E12:O12" si="0">+E10*E11</f>
        <v>263.327</v>
      </c>
      <c r="F12" s="11">
        <f t="shared" si="0"/>
        <v>235.23749999999998</v>
      </c>
      <c r="G12" s="11">
        <f t="shared" si="0"/>
        <v>248</v>
      </c>
      <c r="H12" s="11">
        <f t="shared" si="0"/>
        <v>173.6</v>
      </c>
      <c r="I12" s="11">
        <f t="shared" si="0"/>
        <v>259.74</v>
      </c>
      <c r="J12" s="11">
        <f t="shared" si="0"/>
        <v>291.64500000000004</v>
      </c>
      <c r="K12" s="11">
        <f t="shared" si="0"/>
        <v>557.11974999999995</v>
      </c>
      <c r="L12" s="11">
        <f>+L10*L11</f>
        <v>223.46499999999997</v>
      </c>
      <c r="M12" s="11">
        <f t="shared" si="0"/>
        <v>571</v>
      </c>
      <c r="N12" s="11">
        <f t="shared" si="0"/>
        <v>181</v>
      </c>
      <c r="O12" s="11">
        <f t="shared" si="0"/>
        <v>119.25</v>
      </c>
    </row>
    <row r="13" spans="1:15">
      <c r="A13" s="2" t="s">
        <v>32</v>
      </c>
      <c r="B13" s="13" t="s">
        <v>33</v>
      </c>
      <c r="C13" s="10">
        <f>+C9*C12/1000</f>
        <v>1310878.5900000001</v>
      </c>
      <c r="D13" s="10">
        <f>+D9*D12/1000</f>
        <v>1374340.5</v>
      </c>
      <c r="E13" s="10">
        <f t="shared" ref="E13:O13" si="1">+E9*E12/1000</f>
        <v>368657.8</v>
      </c>
      <c r="F13" s="10">
        <f t="shared" si="1"/>
        <v>588093.75</v>
      </c>
      <c r="G13" s="10">
        <f t="shared" si="1"/>
        <v>322400</v>
      </c>
      <c r="H13" s="11">
        <f t="shared" si="1"/>
        <v>0</v>
      </c>
      <c r="I13" s="11">
        <f t="shared" si="1"/>
        <v>0</v>
      </c>
      <c r="J13" s="11">
        <f t="shared" si="1"/>
        <v>0</v>
      </c>
      <c r="K13" s="10">
        <f t="shared" si="1"/>
        <v>267417.48</v>
      </c>
      <c r="L13" s="10">
        <f>+L9*L12/1000</f>
        <v>71508.799999999988</v>
      </c>
      <c r="M13" s="11">
        <f t="shared" si="1"/>
        <v>0</v>
      </c>
      <c r="N13" s="10">
        <f t="shared" si="1"/>
        <v>217200</v>
      </c>
      <c r="O13" s="10">
        <f t="shared" si="1"/>
        <v>238500</v>
      </c>
    </row>
    <row r="14" spans="1:15">
      <c r="A14" s="2" t="s">
        <v>34</v>
      </c>
      <c r="B14" s="9" t="s">
        <v>30</v>
      </c>
      <c r="C14" s="14">
        <f>+[4]Premissas!C46</f>
        <v>80</v>
      </c>
      <c r="D14" s="14">
        <f>+[4]Premissas!D46</f>
        <v>80</v>
      </c>
      <c r="E14" s="14">
        <f>+[4]Premissas!E46</f>
        <v>80</v>
      </c>
      <c r="F14" s="14">
        <f>+[4]Premissas!F46</f>
        <v>80</v>
      </c>
      <c r="G14" s="14">
        <f>+[4]Premissas!G46</f>
        <v>80</v>
      </c>
      <c r="H14" s="14">
        <f>+[4]Premissas!H46</f>
        <v>80</v>
      </c>
      <c r="I14" s="14">
        <f>+[4]Premissas!I46</f>
        <v>80</v>
      </c>
      <c r="J14" s="14">
        <f>+[4]Premissas!J46</f>
        <v>80</v>
      </c>
      <c r="K14" s="14">
        <f>+[4]Premissas!K46</f>
        <v>80</v>
      </c>
      <c r="L14" s="14">
        <f>+[4]Premissas!L46</f>
        <v>80</v>
      </c>
      <c r="M14" s="14">
        <f>+[4]Premissas!M46</f>
        <v>80</v>
      </c>
      <c r="N14" s="14">
        <f>+[4]Premissas!N46</f>
        <v>80</v>
      </c>
      <c r="O14" s="14">
        <f>+[4]Premissas!O46</f>
        <v>80</v>
      </c>
    </row>
    <row r="15" spans="1:15">
      <c r="A15" s="15" t="s">
        <v>35</v>
      </c>
      <c r="B15" s="16" t="s">
        <v>30</v>
      </c>
      <c r="C15" s="17">
        <f>+[4]Premissas!C63</f>
        <v>90</v>
      </c>
      <c r="D15" s="17">
        <f>+[4]Premissas!D63</f>
        <v>90</v>
      </c>
      <c r="E15" s="17">
        <f>+[4]Premissas!E63</f>
        <v>90</v>
      </c>
      <c r="F15" s="17">
        <f>+[4]Premissas!F63</f>
        <v>90</v>
      </c>
      <c r="G15" s="17">
        <f>+[4]Premissas!G63</f>
        <v>90</v>
      </c>
      <c r="H15" s="17">
        <f>+[4]Premissas!H63</f>
        <v>90</v>
      </c>
      <c r="I15" s="17">
        <f>+[4]Premissas!I63</f>
        <v>90</v>
      </c>
      <c r="J15" s="17">
        <f>+[4]Premissas!J63</f>
        <v>90</v>
      </c>
      <c r="K15" s="17">
        <f>+[4]Premissas!K63</f>
        <v>90</v>
      </c>
      <c r="L15" s="17">
        <f>+[4]Premissas!L63</f>
        <v>90</v>
      </c>
      <c r="M15" s="17">
        <f>+[4]Premissas!M63</f>
        <v>90</v>
      </c>
      <c r="N15" s="17">
        <f>+[4]Premissas!N63</f>
        <v>90</v>
      </c>
      <c r="O15" s="17">
        <f>+[4]Premissas!O63</f>
        <v>90</v>
      </c>
    </row>
    <row r="16" spans="1:15" ht="15.75">
      <c r="A16" s="8" t="s">
        <v>36</v>
      </c>
      <c r="B16" s="9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</row>
    <row r="17" spans="1:15">
      <c r="A17" s="2" t="s">
        <v>37</v>
      </c>
      <c r="B17" s="9" t="s">
        <v>38</v>
      </c>
      <c r="C17" s="2">
        <f>+'[4]Frota Trem Atual'!C31</f>
        <v>2</v>
      </c>
      <c r="D17" s="2">
        <f>+'[4]Frota Trem Atual'!D31</f>
        <v>3</v>
      </c>
      <c r="E17" s="2">
        <f>+'[4]Frota Trem Atual'!E31</f>
        <v>3</v>
      </c>
      <c r="F17" s="2">
        <f>+'[4]Frota Trem Atual'!F31</f>
        <v>3</v>
      </c>
      <c r="G17" s="2">
        <f>+'[4]Frota Trem Atual'!G31</f>
        <v>3</v>
      </c>
      <c r="H17" s="2">
        <f>+'[4]Frota Trem Atual'!H31</f>
        <v>3</v>
      </c>
      <c r="I17" s="2">
        <f>+'[4]Frota Trem Atual'!I31</f>
        <v>2</v>
      </c>
      <c r="J17" s="2">
        <f>+'[4]Frota Trem Atual'!J31</f>
        <v>2</v>
      </c>
      <c r="K17" s="2">
        <f>+'[4]Frota Trem Atual'!K31</f>
        <v>3</v>
      </c>
      <c r="L17" s="2">
        <f>+'[4]Frota Trem Atual'!L31</f>
        <v>3</v>
      </c>
      <c r="M17" s="2">
        <f>+'[4]Frota Trem Atual'!M31</f>
        <v>2</v>
      </c>
      <c r="N17" s="2">
        <f>+'[4]Frota Trem Atual'!N31</f>
        <v>3</v>
      </c>
      <c r="O17" s="2">
        <f>+'[4]Frota Trem Atual'!O31</f>
        <v>3</v>
      </c>
    </row>
    <row r="18" spans="1:15">
      <c r="A18" s="2" t="s">
        <v>39</v>
      </c>
      <c r="B18" s="9" t="s">
        <v>40</v>
      </c>
      <c r="C18" s="2">
        <f>+'[4]Frota Trem Atual'!C32</f>
        <v>45</v>
      </c>
      <c r="D18" s="2">
        <f>+'[4]Frota Trem Atual'!D32</f>
        <v>84</v>
      </c>
      <c r="E18" s="2">
        <f>+'[4]Frota Trem Atual'!E32</f>
        <v>40</v>
      </c>
      <c r="F18" s="2">
        <f>+'[4]Frota Trem Atual'!F32</f>
        <v>28</v>
      </c>
      <c r="G18" s="2">
        <f>+'[4]Frota Trem Atual'!G32</f>
        <v>33</v>
      </c>
      <c r="H18" s="2">
        <f>+'[4]Frota Trem Atual'!H32</f>
        <v>65</v>
      </c>
      <c r="I18" s="2">
        <f>+'[4]Frota Trem Atual'!I32</f>
        <v>65</v>
      </c>
      <c r="J18" s="2">
        <f>+'[4]Frota Trem Atual'!J32</f>
        <v>65</v>
      </c>
      <c r="K18" s="2">
        <f>+'[4]Frota Trem Atual'!K32</f>
        <v>45</v>
      </c>
      <c r="L18" s="2">
        <f>+'[4]Frota Trem Atual'!L32</f>
        <v>45</v>
      </c>
      <c r="M18" s="2">
        <f>+'[4]Frota Trem Atual'!M32</f>
        <v>12</v>
      </c>
      <c r="N18" s="2">
        <f>+'[4]Frota Trem Atual'!N32</f>
        <v>24</v>
      </c>
      <c r="O18" s="2">
        <f>+'[4]Frota Trem Atual'!O32</f>
        <v>24</v>
      </c>
    </row>
    <row r="19" spans="1:15">
      <c r="A19" s="2" t="s">
        <v>41</v>
      </c>
      <c r="B19" s="9" t="s">
        <v>42</v>
      </c>
      <c r="C19" s="10">
        <f>+'[4]Frota Trem Atual'!C33</f>
        <v>2700</v>
      </c>
      <c r="D19" s="10">
        <f>+'[4]Frota Trem Atual'!D33</f>
        <v>5040</v>
      </c>
      <c r="E19" s="10">
        <f>+'[4]Frota Trem Atual'!E33</f>
        <v>2400</v>
      </c>
      <c r="F19" s="10">
        <f>+'[4]Frota Trem Atual'!F33</f>
        <v>1680</v>
      </c>
      <c r="G19" s="10">
        <f>+'[4]Frota Trem Atual'!G33</f>
        <v>1980</v>
      </c>
      <c r="H19" s="10">
        <f>+'[4]Frota Trem Atual'!H33</f>
        <v>3900</v>
      </c>
      <c r="I19" s="10">
        <f>+'[4]Frota Trem Atual'!I33</f>
        <v>3900</v>
      </c>
      <c r="J19" s="10">
        <f>+'[4]Frota Trem Atual'!J33</f>
        <v>3900</v>
      </c>
      <c r="K19" s="10">
        <f>+'[4]Frota Trem Atual'!K33</f>
        <v>2025</v>
      </c>
      <c r="L19" s="10">
        <f>+'[4]Frota Trem Atual'!L33</f>
        <v>2025</v>
      </c>
      <c r="M19" s="10">
        <f>+'[4]Frota Trem Atual'!M33</f>
        <v>540</v>
      </c>
      <c r="N19" s="10">
        <f>+'[4]Frota Trem Atual'!N33</f>
        <v>1080</v>
      </c>
      <c r="O19" s="10">
        <f>+'[4]Frota Trem Atual'!O33</f>
        <v>1080</v>
      </c>
    </row>
    <row r="20" spans="1:15">
      <c r="A20" s="2" t="s">
        <v>43</v>
      </c>
      <c r="B20" s="9" t="s">
        <v>44</v>
      </c>
      <c r="C20" s="11">
        <f>+C9/C24*C12</f>
        <v>312417</v>
      </c>
      <c r="D20" s="11">
        <f>+D9/D24*D12</f>
        <v>532821.24</v>
      </c>
      <c r="E20" s="11">
        <f t="shared" ref="E20:O20" si="2">+E9/E24*E12</f>
        <v>631984.80000000005</v>
      </c>
      <c r="F20" s="11">
        <f t="shared" si="2"/>
        <v>395199</v>
      </c>
      <c r="G20" s="11">
        <f t="shared" si="2"/>
        <v>491040</v>
      </c>
      <c r="H20" s="11"/>
      <c r="I20" s="11"/>
      <c r="J20" s="11"/>
      <c r="K20" s="11">
        <f t="shared" si="2"/>
        <v>1128167.4937499999</v>
      </c>
      <c r="L20" s="11">
        <f>+L9/L24*L12</f>
        <v>452516.62499999994</v>
      </c>
      <c r="M20" s="11"/>
      <c r="N20" s="11">
        <f>+N9/N24*N12</f>
        <v>195480</v>
      </c>
      <c r="O20" s="11">
        <f t="shared" si="2"/>
        <v>128790</v>
      </c>
    </row>
    <row r="21" spans="1:15">
      <c r="A21" s="2" t="s">
        <v>45</v>
      </c>
      <c r="B21" s="9" t="s">
        <v>46</v>
      </c>
      <c r="C21" s="11">
        <f>+'[4]Frota Trem Atual'!C34</f>
        <v>3600</v>
      </c>
      <c r="D21" s="11">
        <f>+'[4]Frota Trem Atual'!D34</f>
        <v>6720</v>
      </c>
      <c r="E21" s="11">
        <f>+'[4]Frota Trem Atual'!E34</f>
        <v>3200</v>
      </c>
      <c r="F21" s="11">
        <f>+'[4]Frota Trem Atual'!F34</f>
        <v>2240</v>
      </c>
      <c r="G21" s="11">
        <f>+'[4]Frota Trem Atual'!G34</f>
        <v>2640</v>
      </c>
      <c r="H21" s="11">
        <f>+'[4]Frota Trem Atual'!H34</f>
        <v>5200</v>
      </c>
      <c r="I21" s="11">
        <f>+'[4]Frota Trem Atual'!I34</f>
        <v>5200</v>
      </c>
      <c r="J21" s="11">
        <f>+'[4]Frota Trem Atual'!J34</f>
        <v>5200</v>
      </c>
      <c r="K21" s="11">
        <f>+'[4]Frota Trem Atual'!K34</f>
        <v>2925</v>
      </c>
      <c r="L21" s="11">
        <f>+'[4]Frota Trem Atual'!L34</f>
        <v>2925</v>
      </c>
      <c r="M21" s="11">
        <f>+'[4]Frota Trem Atual'!M34</f>
        <v>780</v>
      </c>
      <c r="N21" s="11">
        <f>+'[4]Frota Trem Atual'!N34</f>
        <v>1560</v>
      </c>
      <c r="O21" s="11">
        <f>+'[4]Frota Trem Atual'!O34</f>
        <v>1560</v>
      </c>
    </row>
    <row r="22" spans="1:15">
      <c r="A22" s="2" t="s">
        <v>47</v>
      </c>
      <c r="B22" s="9" t="s">
        <v>48</v>
      </c>
      <c r="C22" s="11">
        <f>+'[4]Frota Trem Atual'!C35</f>
        <v>764</v>
      </c>
      <c r="D22" s="11">
        <f>+'[4]Frota Trem Atual'!D35</f>
        <v>1419</v>
      </c>
      <c r="E22" s="11">
        <f>+'[4]Frota Trem Atual'!E35</f>
        <v>706</v>
      </c>
      <c r="F22" s="11">
        <f>+'[4]Frota Trem Atual'!F35</f>
        <v>514</v>
      </c>
      <c r="G22" s="11">
        <f>+'[4]Frota Trem Atual'!G35</f>
        <v>603</v>
      </c>
      <c r="H22" s="11">
        <f>+'[4]Frota Trem Atual'!H35</f>
        <v>1115</v>
      </c>
      <c r="I22" s="11">
        <f>+'[4]Frota Trem Atual'!I35</f>
        <v>1090</v>
      </c>
      <c r="J22" s="11">
        <f>+'[4]Frota Trem Atual'!J35</f>
        <v>1090</v>
      </c>
      <c r="K22" s="11">
        <f>+'[4]Frota Trem Atual'!K35</f>
        <v>741</v>
      </c>
      <c r="L22" s="11">
        <f>+'[4]Frota Trem Atual'!L35</f>
        <v>741</v>
      </c>
      <c r="M22" s="11">
        <f>+'[4]Frota Trem Atual'!M35</f>
        <v>224</v>
      </c>
      <c r="N22" s="11">
        <f>+'[4]Frota Trem Atual'!N35</f>
        <v>426</v>
      </c>
      <c r="O22" s="11">
        <f>+'[4]Frota Trem Atual'!O35</f>
        <v>426</v>
      </c>
    </row>
    <row r="23" spans="1:15">
      <c r="A23" s="2" t="s">
        <v>49</v>
      </c>
      <c r="B23" s="9" t="s">
        <v>48</v>
      </c>
      <c r="C23" s="11">
        <f>+C22+[4]Premissas!C109*2+[4]Premissas!C110</f>
        <v>975.34</v>
      </c>
      <c r="D23" s="11">
        <f>+D22+[4]Premissas!D109*2+[4]Premissas!D110</f>
        <v>1630.34</v>
      </c>
      <c r="E23" s="11">
        <f>+E22+[4]Premissas!E109*2+[4]Premissas!E110</f>
        <v>917.34</v>
      </c>
      <c r="F23" s="11">
        <f>+F22+[4]Premissas!F109*2+[4]Premissas!F110</f>
        <v>725.34</v>
      </c>
      <c r="G23" s="11">
        <f>+G22+[4]Premissas!G109*2+[4]Premissas!G110</f>
        <v>814.34</v>
      </c>
      <c r="H23" s="11">
        <f>+H22+[4]Premissas!H109*2+[4]Premissas!H110</f>
        <v>1326.34</v>
      </c>
      <c r="I23" s="11">
        <f>+I22+[4]Premissas!I109*2+[4]Premissas!I110</f>
        <v>1301.3399999999999</v>
      </c>
      <c r="J23" s="11">
        <f>+J22+[4]Premissas!J109*2+[4]Premissas!J110</f>
        <v>1301.3399999999999</v>
      </c>
      <c r="K23" s="11">
        <f>+K22+[4]Premissas!K109*2+[4]Premissas!K110</f>
        <v>952.34</v>
      </c>
      <c r="L23" s="11">
        <f>+L22+[4]Premissas!L109*2+[4]Premissas!L110</f>
        <v>952.34</v>
      </c>
      <c r="M23" s="11">
        <f>+M22+[4]Premissas!M109*2+[4]Premissas!M110</f>
        <v>435.34000000000003</v>
      </c>
      <c r="N23" s="11">
        <f>+N22+[4]Premissas!N109*2+[4]Premissas!N110</f>
        <v>637.34</v>
      </c>
      <c r="O23" s="11">
        <f>+O22+[4]Premissas!O109*2+[4]Premissas!O110</f>
        <v>637.34</v>
      </c>
    </row>
    <row r="24" spans="1:15">
      <c r="A24" s="2" t="s">
        <v>50</v>
      </c>
      <c r="B24" s="9" t="s">
        <v>51</v>
      </c>
      <c r="C24" s="11">
        <f>+C9/C19</f>
        <v>4195.9259259259261</v>
      </c>
      <c r="D24" s="11">
        <f>+D9/D19</f>
        <v>2579.3650793650795</v>
      </c>
      <c r="E24" s="11">
        <f t="shared" ref="E24:O24" si="3">+E9/E19</f>
        <v>583.33333333333337</v>
      </c>
      <c r="F24" s="11">
        <f t="shared" si="3"/>
        <v>1488.0952380952381</v>
      </c>
      <c r="G24" s="11">
        <f t="shared" si="3"/>
        <v>656.56565656565658</v>
      </c>
      <c r="H24" s="11">
        <f t="shared" si="3"/>
        <v>0</v>
      </c>
      <c r="I24" s="11">
        <f t="shared" si="3"/>
        <v>0</v>
      </c>
      <c r="J24" s="11">
        <f t="shared" si="3"/>
        <v>0</v>
      </c>
      <c r="K24" s="11">
        <f t="shared" si="3"/>
        <v>237.03703703703704</v>
      </c>
      <c r="L24" s="11">
        <f>+L9/L19</f>
        <v>158.02469135802468</v>
      </c>
      <c r="M24" s="11">
        <f t="shared" si="3"/>
        <v>0</v>
      </c>
      <c r="N24" s="11">
        <f t="shared" si="3"/>
        <v>1111.1111111111111</v>
      </c>
      <c r="O24" s="11">
        <f t="shared" si="3"/>
        <v>1851.851851851852</v>
      </c>
    </row>
    <row r="25" spans="1:15">
      <c r="A25" s="2" t="s">
        <v>52</v>
      </c>
      <c r="B25" s="9" t="s">
        <v>53</v>
      </c>
      <c r="C25" s="10">
        <f>+[4]Premissas!C124</f>
        <v>330</v>
      </c>
      <c r="D25" s="10">
        <f>+[4]Premissas!D124</f>
        <v>330</v>
      </c>
      <c r="E25" s="10">
        <f>+[4]Premissas!E124</f>
        <v>330</v>
      </c>
      <c r="F25" s="10">
        <f>+[4]Premissas!F124</f>
        <v>330</v>
      </c>
      <c r="G25" s="10">
        <f>+[4]Premissas!G124</f>
        <v>330</v>
      </c>
      <c r="H25" s="10">
        <f>+[4]Premissas!H124</f>
        <v>330</v>
      </c>
      <c r="I25" s="10">
        <f>+[4]Premissas!I124</f>
        <v>330</v>
      </c>
      <c r="J25" s="10">
        <f>+[4]Premissas!J124</f>
        <v>330</v>
      </c>
      <c r="K25" s="10">
        <f>+[4]Premissas!K124</f>
        <v>330</v>
      </c>
      <c r="L25" s="10">
        <f>+[4]Premissas!L124</f>
        <v>330</v>
      </c>
      <c r="M25" s="10">
        <f>+[4]Premissas!M124</f>
        <v>300</v>
      </c>
      <c r="N25" s="10">
        <f>+[4]Premissas!N124</f>
        <v>330</v>
      </c>
      <c r="O25" s="10">
        <f>+[4]Premissas!O124</f>
        <v>330</v>
      </c>
    </row>
    <row r="26" spans="1:15">
      <c r="A26" s="2" t="s">
        <v>54</v>
      </c>
      <c r="B26" s="9" t="s">
        <v>55</v>
      </c>
      <c r="C26" s="18">
        <f>+C24/C25</f>
        <v>12.714927048260382</v>
      </c>
      <c r="D26" s="18">
        <f>+D24/D25</f>
        <v>7.8162578162578171</v>
      </c>
      <c r="E26" s="18">
        <f t="shared" ref="E26:O26" si="4">+E24/E25</f>
        <v>1.7676767676767677</v>
      </c>
      <c r="F26" s="18">
        <f t="shared" si="4"/>
        <v>4.5093795093795093</v>
      </c>
      <c r="G26" s="18">
        <f t="shared" si="4"/>
        <v>1.9895928986838078</v>
      </c>
      <c r="H26" s="18">
        <f t="shared" si="4"/>
        <v>0</v>
      </c>
      <c r="I26" s="18">
        <f t="shared" si="4"/>
        <v>0</v>
      </c>
      <c r="J26" s="18">
        <f t="shared" si="4"/>
        <v>0</v>
      </c>
      <c r="K26" s="18">
        <f t="shared" si="4"/>
        <v>0.71829405162738491</v>
      </c>
      <c r="L26" s="18">
        <f>+L24/L25</f>
        <v>0.47886270108492329</v>
      </c>
      <c r="M26" s="18">
        <f t="shared" si="4"/>
        <v>0</v>
      </c>
      <c r="N26" s="18">
        <f t="shared" si="4"/>
        <v>3.3670033670033668</v>
      </c>
      <c r="O26" s="18">
        <f t="shared" si="4"/>
        <v>5.6116722783389452</v>
      </c>
    </row>
    <row r="27" spans="1:15">
      <c r="A27" s="2" t="s">
        <v>56</v>
      </c>
      <c r="B27" s="9" t="s">
        <v>30</v>
      </c>
      <c r="C27" s="19">
        <f>+[4]Premissas!C117/100</f>
        <v>0.2</v>
      </c>
      <c r="D27" s="19">
        <f>+[4]Premissas!D117/100</f>
        <v>0.2</v>
      </c>
      <c r="E27" s="19">
        <f>+[4]Premissas!E117/100</f>
        <v>0.2</v>
      </c>
      <c r="F27" s="19">
        <f>+[4]Premissas!F117/100</f>
        <v>0.2</v>
      </c>
      <c r="G27" s="19">
        <f>+[4]Premissas!G117/100</f>
        <v>0.2</v>
      </c>
      <c r="H27" s="19">
        <f>+[4]Premissas!H117/100</f>
        <v>0.2</v>
      </c>
      <c r="I27" s="19">
        <f>+[4]Premissas!I117/100</f>
        <v>0.2</v>
      </c>
      <c r="J27" s="19">
        <f>+[4]Premissas!J117/100</f>
        <v>0.2</v>
      </c>
      <c r="K27" s="19">
        <f>+[4]Premissas!K117/100</f>
        <v>0.2</v>
      </c>
      <c r="L27" s="19">
        <f>+[4]Premissas!L117/100</f>
        <v>0.2</v>
      </c>
      <c r="M27" s="19">
        <f>+[4]Premissas!M117/100</f>
        <v>0.1</v>
      </c>
      <c r="N27" s="19">
        <f>+[4]Premissas!N117/100</f>
        <v>0.1</v>
      </c>
      <c r="O27" s="19">
        <f>+[4]Premissas!O117/100</f>
        <v>0.1</v>
      </c>
    </row>
    <row r="28" spans="1:15">
      <c r="A28" s="2" t="s">
        <v>57</v>
      </c>
      <c r="B28" s="9" t="s">
        <v>55</v>
      </c>
      <c r="C28" s="18">
        <f>+C26+C26*C27</f>
        <v>15.257912457912457</v>
      </c>
      <c r="D28" s="18">
        <f>+D26+D26*D27</f>
        <v>9.3795093795093809</v>
      </c>
      <c r="E28" s="18">
        <f t="shared" ref="E28:O28" si="5">+E26+E26*E27</f>
        <v>2.1212121212121211</v>
      </c>
      <c r="F28" s="18">
        <f t="shared" si="5"/>
        <v>5.4112554112554108</v>
      </c>
      <c r="G28" s="18">
        <f t="shared" si="5"/>
        <v>2.3875114784205693</v>
      </c>
      <c r="H28" s="18">
        <f t="shared" si="5"/>
        <v>0</v>
      </c>
      <c r="I28" s="18">
        <f t="shared" si="5"/>
        <v>0</v>
      </c>
      <c r="J28" s="18">
        <f t="shared" si="5"/>
        <v>0</v>
      </c>
      <c r="K28" s="18">
        <f t="shared" si="5"/>
        <v>0.86195286195286192</v>
      </c>
      <c r="L28" s="18">
        <f>+L26+L26*L27</f>
        <v>0.57463524130190802</v>
      </c>
      <c r="M28" s="18">
        <f t="shared" si="5"/>
        <v>0</v>
      </c>
      <c r="N28" s="18">
        <f t="shared" si="5"/>
        <v>3.7037037037037033</v>
      </c>
      <c r="O28" s="18">
        <f t="shared" si="5"/>
        <v>6.1728395061728394</v>
      </c>
    </row>
    <row r="29" spans="1:15">
      <c r="A29" s="2" t="s">
        <v>58</v>
      </c>
      <c r="B29" s="9" t="s">
        <v>59</v>
      </c>
      <c r="C29" s="18">
        <f>+'[4]Frota Trem Atual'!C23</f>
        <v>60</v>
      </c>
      <c r="D29" s="18">
        <f>+'[4]Frota Trem Atual'!D23</f>
        <v>60</v>
      </c>
      <c r="E29" s="18">
        <f>+'[4]Frota Trem Atual'!E23</f>
        <v>60</v>
      </c>
      <c r="F29" s="18">
        <f>+'[4]Frota Trem Atual'!F23</f>
        <v>60</v>
      </c>
      <c r="G29" s="18">
        <f>+'[4]Frota Trem Atual'!G23</f>
        <v>60</v>
      </c>
      <c r="H29" s="18">
        <f>+'[4]Frota Trem Atual'!H23</f>
        <v>60</v>
      </c>
      <c r="I29" s="18">
        <f>+'[4]Frota Trem Atual'!I23</f>
        <v>60</v>
      </c>
      <c r="J29" s="18">
        <f>+'[4]Frota Trem Atual'!J23</f>
        <v>60</v>
      </c>
      <c r="K29" s="18">
        <f>+'[4]Frota Trem Atual'!K23</f>
        <v>60</v>
      </c>
      <c r="L29" s="18">
        <f>+'[4]Frota Trem Atual'!L23</f>
        <v>60</v>
      </c>
      <c r="M29" s="18">
        <f>+'[4]Frota Trem Atual'!M23</f>
        <v>60</v>
      </c>
      <c r="N29" s="18">
        <f>+'[4]Frota Trem Atual'!N23</f>
        <v>60</v>
      </c>
      <c r="O29" s="18">
        <f>+'[4]Frota Trem Atual'!O23</f>
        <v>60</v>
      </c>
    </row>
    <row r="30" spans="1:15">
      <c r="A30" s="2" t="s">
        <v>60</v>
      </c>
      <c r="B30" s="9" t="s">
        <v>59</v>
      </c>
      <c r="C30" s="18">
        <f>+C19/C18</f>
        <v>60</v>
      </c>
      <c r="D30" s="18">
        <f>+D19/D18</f>
        <v>60</v>
      </c>
      <c r="E30" s="18">
        <f t="shared" ref="E30:O30" si="6">+E19/E18</f>
        <v>60</v>
      </c>
      <c r="F30" s="18">
        <f t="shared" si="6"/>
        <v>60</v>
      </c>
      <c r="G30" s="18">
        <f t="shared" si="6"/>
        <v>60</v>
      </c>
      <c r="H30" s="18">
        <f t="shared" si="6"/>
        <v>60</v>
      </c>
      <c r="I30" s="18">
        <f t="shared" si="6"/>
        <v>60</v>
      </c>
      <c r="J30" s="18">
        <f t="shared" si="6"/>
        <v>60</v>
      </c>
      <c r="K30" s="18">
        <f t="shared" si="6"/>
        <v>45</v>
      </c>
      <c r="L30" s="18">
        <f>+L19/L18</f>
        <v>45</v>
      </c>
      <c r="M30" s="18">
        <f t="shared" si="6"/>
        <v>45</v>
      </c>
      <c r="N30" s="18">
        <f t="shared" si="6"/>
        <v>45</v>
      </c>
      <c r="O30" s="18">
        <f t="shared" si="6"/>
        <v>45</v>
      </c>
    </row>
    <row r="31" spans="1:15">
      <c r="A31" s="2" t="s">
        <v>61</v>
      </c>
      <c r="B31" s="9" t="s">
        <v>59</v>
      </c>
      <c r="C31" s="18">
        <f>+[4]Premissas!C62</f>
        <v>20</v>
      </c>
      <c r="D31" s="18">
        <f>+[4]Premissas!D62</f>
        <v>20</v>
      </c>
      <c r="E31" s="18">
        <f>+[4]Premissas!E62</f>
        <v>20</v>
      </c>
      <c r="F31" s="18">
        <f>+[4]Premissas!F62</f>
        <v>20</v>
      </c>
      <c r="G31" s="18">
        <f>+[4]Premissas!G62</f>
        <v>20</v>
      </c>
      <c r="H31" s="18">
        <f>+[4]Premissas!H62</f>
        <v>20</v>
      </c>
      <c r="I31" s="18">
        <f>+[4]Premissas!I62</f>
        <v>20</v>
      </c>
      <c r="J31" s="18">
        <f>+[4]Premissas!J62</f>
        <v>20</v>
      </c>
      <c r="K31" s="18">
        <f>+[4]Premissas!K62</f>
        <v>20</v>
      </c>
      <c r="L31" s="18">
        <f>+[4]Premissas!L62</f>
        <v>20</v>
      </c>
      <c r="M31" s="18">
        <f>+[4]Premissas!M62</f>
        <v>20</v>
      </c>
      <c r="N31" s="18">
        <f>+[4]Premissas!N62</f>
        <v>20</v>
      </c>
      <c r="O31" s="18">
        <f>+[4]Premissas!O62</f>
        <v>20</v>
      </c>
    </row>
    <row r="32" spans="1:15">
      <c r="A32" s="2" t="s">
        <v>62</v>
      </c>
      <c r="B32" s="9" t="s">
        <v>59</v>
      </c>
      <c r="C32" s="20">
        <f>+C31+C29</f>
        <v>80</v>
      </c>
      <c r="D32" s="20">
        <f>+D31+D29</f>
        <v>80</v>
      </c>
      <c r="E32" s="20">
        <f t="shared" ref="E32:O32" si="7">+E31+E29</f>
        <v>80</v>
      </c>
      <c r="F32" s="20">
        <f t="shared" si="7"/>
        <v>80</v>
      </c>
      <c r="G32" s="20">
        <f t="shared" si="7"/>
        <v>80</v>
      </c>
      <c r="H32" s="20">
        <f t="shared" si="7"/>
        <v>80</v>
      </c>
      <c r="I32" s="20">
        <f t="shared" si="7"/>
        <v>80</v>
      </c>
      <c r="J32" s="20">
        <f t="shared" si="7"/>
        <v>80</v>
      </c>
      <c r="K32" s="20">
        <f t="shared" si="7"/>
        <v>80</v>
      </c>
      <c r="L32" s="20">
        <f>+L31+L29</f>
        <v>80</v>
      </c>
      <c r="M32" s="20">
        <f t="shared" si="7"/>
        <v>80</v>
      </c>
      <c r="N32" s="20">
        <f t="shared" si="7"/>
        <v>80</v>
      </c>
      <c r="O32" s="20">
        <f t="shared" si="7"/>
        <v>80</v>
      </c>
    </row>
    <row r="33" spans="1:17">
      <c r="A33" s="2" t="s">
        <v>63</v>
      </c>
      <c r="B33" s="9" t="s">
        <v>59</v>
      </c>
      <c r="C33" s="18">
        <f>+C31+C30</f>
        <v>80</v>
      </c>
      <c r="D33" s="18">
        <f>+D31+D30</f>
        <v>80</v>
      </c>
      <c r="E33" s="18">
        <f t="shared" ref="E33:O33" si="8">+E31+E30</f>
        <v>80</v>
      </c>
      <c r="F33" s="18">
        <f t="shared" si="8"/>
        <v>80</v>
      </c>
      <c r="G33" s="18">
        <f t="shared" si="8"/>
        <v>80</v>
      </c>
      <c r="H33" s="18">
        <f t="shared" si="8"/>
        <v>80</v>
      </c>
      <c r="I33" s="18">
        <f t="shared" si="8"/>
        <v>80</v>
      </c>
      <c r="J33" s="18">
        <f t="shared" si="8"/>
        <v>80</v>
      </c>
      <c r="K33" s="18">
        <f t="shared" si="8"/>
        <v>65</v>
      </c>
      <c r="L33" s="18">
        <f>+L31+L30</f>
        <v>65</v>
      </c>
      <c r="M33" s="18">
        <f t="shared" si="8"/>
        <v>65</v>
      </c>
      <c r="N33" s="18">
        <f t="shared" si="8"/>
        <v>65</v>
      </c>
      <c r="O33" s="18">
        <f t="shared" si="8"/>
        <v>65</v>
      </c>
    </row>
    <row r="34" spans="1:17">
      <c r="A34" s="15" t="s">
        <v>64</v>
      </c>
      <c r="B34" s="16" t="s">
        <v>65</v>
      </c>
      <c r="C34" s="21">
        <f>+'[4]Trens Tipos e Ciclos'!C33</f>
        <v>0.89</v>
      </c>
      <c r="D34" s="21">
        <f>+'[4]Trens Tipos e Ciclos'!D33</f>
        <v>0.87</v>
      </c>
      <c r="E34" s="21">
        <f>+'[4]Trens Tipos e Ciclos'!E33</f>
        <v>1.06</v>
      </c>
      <c r="F34" s="21">
        <f>+'[4]Trens Tipos e Ciclos'!F33</f>
        <v>1.23</v>
      </c>
      <c r="G34" s="21">
        <f>+'[4]Trens Tipos e Ciclos'!G33</f>
        <v>1.32</v>
      </c>
      <c r="H34" s="21">
        <f>+'[4]Trens Tipos e Ciclos'!H33</f>
        <v>1.06</v>
      </c>
      <c r="I34" s="21">
        <f>+'[4]Trens Tipos e Ciclos'!I33</f>
        <v>1.35</v>
      </c>
      <c r="J34" s="21">
        <f>+'[4]Trens Tipos e Ciclos'!J33</f>
        <v>1.39</v>
      </c>
      <c r="K34" s="21">
        <f>+'[4]Trens Tipos e Ciclos'!K33</f>
        <v>2.2999999999999998</v>
      </c>
      <c r="L34" s="21">
        <f>+'[4]Trens Tipos e Ciclos'!L33</f>
        <v>0.7</v>
      </c>
      <c r="M34" s="21">
        <f>+'[4]Trens Tipos e Ciclos'!M33</f>
        <v>2.34</v>
      </c>
      <c r="N34" s="21">
        <f>+'[4]Trens Tipos e Ciclos'!N33</f>
        <v>0.68</v>
      </c>
      <c r="O34" s="21">
        <f>+'[4]Trens Tipos e Ciclos'!O33</f>
        <v>1.23</v>
      </c>
    </row>
    <row r="35" spans="1:17" ht="15.75">
      <c r="A35" s="8" t="s">
        <v>66</v>
      </c>
      <c r="B35" s="9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</row>
    <row r="36" spans="1:17">
      <c r="A36" s="2" t="s">
        <v>67</v>
      </c>
      <c r="B36" s="9" t="s">
        <v>68</v>
      </c>
      <c r="C36" s="22">
        <f>ROUNDUP(C28*C34*C17/(C14/100),0)</f>
        <v>34</v>
      </c>
      <c r="D36" s="22">
        <f>ROUNDUP(D28*D34*D17/(D14/100),0)</f>
        <v>31</v>
      </c>
      <c r="E36" s="22">
        <f t="shared" ref="E36:O36" si="9">ROUNDUP(E28*E34*E17/(E14/100),0)</f>
        <v>9</v>
      </c>
      <c r="F36" s="22">
        <f t="shared" si="9"/>
        <v>25</v>
      </c>
      <c r="G36" s="22">
        <f t="shared" si="9"/>
        <v>12</v>
      </c>
      <c r="H36" s="22">
        <f t="shared" si="9"/>
        <v>0</v>
      </c>
      <c r="I36" s="22">
        <f t="shared" si="9"/>
        <v>0</v>
      </c>
      <c r="J36" s="22">
        <f t="shared" si="9"/>
        <v>0</v>
      </c>
      <c r="K36" s="22">
        <f t="shared" si="9"/>
        <v>8</v>
      </c>
      <c r="L36" s="22">
        <f>ROUNDUP(L28*L34*L17/(L14/100),0)</f>
        <v>2</v>
      </c>
      <c r="M36" s="22">
        <f t="shared" si="9"/>
        <v>0</v>
      </c>
      <c r="N36" s="22">
        <f t="shared" si="9"/>
        <v>10</v>
      </c>
      <c r="O36" s="22">
        <f t="shared" si="9"/>
        <v>29</v>
      </c>
      <c r="Q36" s="23">
        <f>SUM(C36:F36)</f>
        <v>99</v>
      </c>
    </row>
    <row r="37" spans="1:17">
      <c r="A37" s="15" t="s">
        <v>69</v>
      </c>
      <c r="B37" s="16" t="s">
        <v>68</v>
      </c>
      <c r="C37" s="15">
        <f>+[4]Premissas!C51</f>
        <v>4</v>
      </c>
      <c r="D37" s="15">
        <f>+[4]Premissas!D51</f>
        <v>2</v>
      </c>
      <c r="E37" s="15">
        <f>+[4]Premissas!E51</f>
        <v>2</v>
      </c>
      <c r="F37" s="15">
        <f>+[4]Premissas!F51</f>
        <v>2</v>
      </c>
      <c r="G37" s="15">
        <f>+[4]Premissas!G51</f>
        <v>1</v>
      </c>
      <c r="H37" s="15">
        <f>+[4]Premissas!H51</f>
        <v>1</v>
      </c>
      <c r="I37" s="15">
        <f>+[4]Premissas!I51</f>
        <v>1</v>
      </c>
      <c r="J37" s="15">
        <f>+[4]Premissas!J51</f>
        <v>1</v>
      </c>
      <c r="K37" s="15">
        <f>+[4]Premissas!K51</f>
        <v>1</v>
      </c>
      <c r="L37" s="15">
        <f>+[4]Premissas!L51</f>
        <v>1</v>
      </c>
      <c r="M37" s="15">
        <f>+[4]Premissas!M51</f>
        <v>0</v>
      </c>
      <c r="N37" s="15">
        <f>+[4]Premissas!N51</f>
        <v>1</v>
      </c>
      <c r="O37" s="15">
        <f>+[4]Premissas!O51</f>
        <v>2</v>
      </c>
    </row>
    <row r="38" spans="1:17" ht="15.75">
      <c r="A38" s="24" t="s">
        <v>70</v>
      </c>
      <c r="B38" s="25" t="s">
        <v>68</v>
      </c>
      <c r="C38" s="24">
        <f>+ROUNDUP((C36+C37),0)</f>
        <v>38</v>
      </c>
      <c r="D38" s="24">
        <f>+ROUNDUP((D36+D37),0)</f>
        <v>33</v>
      </c>
      <c r="E38" s="24">
        <f t="shared" ref="E38:O38" si="10">+ROUNDUP((E36+E37),0)</f>
        <v>11</v>
      </c>
      <c r="F38" s="24">
        <f t="shared" si="10"/>
        <v>27</v>
      </c>
      <c r="G38" s="24">
        <f t="shared" si="10"/>
        <v>13</v>
      </c>
      <c r="H38" s="24">
        <f t="shared" si="10"/>
        <v>1</v>
      </c>
      <c r="I38" s="24">
        <f t="shared" si="10"/>
        <v>1</v>
      </c>
      <c r="J38" s="24">
        <f t="shared" si="10"/>
        <v>1</v>
      </c>
      <c r="K38" s="24">
        <f t="shared" si="10"/>
        <v>9</v>
      </c>
      <c r="L38" s="24">
        <f>+ROUNDUP((L36+L37),0)</f>
        <v>3</v>
      </c>
      <c r="M38" s="24">
        <f t="shared" si="10"/>
        <v>0</v>
      </c>
      <c r="N38" s="24">
        <f t="shared" si="10"/>
        <v>11</v>
      </c>
      <c r="O38" s="24">
        <f t="shared" si="10"/>
        <v>31</v>
      </c>
    </row>
    <row r="39" spans="1:17" ht="15.75">
      <c r="A39" s="26" t="s">
        <v>71</v>
      </c>
      <c r="B39" s="27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</row>
    <row r="40" spans="1:17" ht="16.5" thickBot="1">
      <c r="A40" s="29" t="s">
        <v>72</v>
      </c>
      <c r="B40" s="30" t="s">
        <v>73</v>
      </c>
      <c r="C40" s="29">
        <f>+ROUNDUP((C28*C18*C34/(C15/100)),0)</f>
        <v>679</v>
      </c>
      <c r="D40" s="29">
        <f>+ROUNDUP((D28*D18*D34/(D15/100)),0)</f>
        <v>762</v>
      </c>
      <c r="E40" s="29">
        <f t="shared" ref="E40:O40" si="11">+ROUNDUP((E28*E18*E34/(E15/100)),0)</f>
        <v>100</v>
      </c>
      <c r="F40" s="29">
        <f t="shared" si="11"/>
        <v>208</v>
      </c>
      <c r="G40" s="29">
        <f t="shared" si="11"/>
        <v>116</v>
      </c>
      <c r="H40" s="29">
        <f t="shared" si="11"/>
        <v>0</v>
      </c>
      <c r="I40" s="29">
        <f t="shared" si="11"/>
        <v>0</v>
      </c>
      <c r="J40" s="29">
        <f t="shared" si="11"/>
        <v>0</v>
      </c>
      <c r="K40" s="29">
        <f t="shared" si="11"/>
        <v>100</v>
      </c>
      <c r="L40" s="29">
        <f>+ROUNDUP((L28*L18*L34/(L15/100)),0)</f>
        <v>21</v>
      </c>
      <c r="M40" s="29">
        <f t="shared" si="11"/>
        <v>0</v>
      </c>
      <c r="N40" s="29">
        <f t="shared" si="11"/>
        <v>68</v>
      </c>
      <c r="O40" s="29">
        <f t="shared" si="11"/>
        <v>203</v>
      </c>
    </row>
    <row r="41" spans="1:17">
      <c r="A41" s="31" t="s">
        <v>74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</row>
    <row r="42" spans="1:17">
      <c r="A42" s="31" t="s">
        <v>75</v>
      </c>
      <c r="B42" s="31"/>
      <c r="C42" s="31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</row>
    <row r="43" spans="1:17">
      <c r="A43" s="32" t="s">
        <v>76</v>
      </c>
      <c r="B43" s="33"/>
      <c r="C43" s="34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</row>
    <row r="44" spans="1:17"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</row>
    <row r="45" spans="1:17" ht="15.75">
      <c r="A45" s="1" t="s">
        <v>111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</row>
    <row r="46" spans="1:17" ht="16.5" thickBot="1">
      <c r="A46" s="3" t="s">
        <v>77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</row>
    <row r="47" spans="1:17" ht="15.75">
      <c r="A47" s="66" t="s">
        <v>1</v>
      </c>
      <c r="B47" s="66" t="s">
        <v>2</v>
      </c>
      <c r="C47" s="69" t="s">
        <v>3</v>
      </c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</row>
    <row r="48" spans="1:17" ht="15.75">
      <c r="A48" s="67"/>
      <c r="B48" s="67"/>
      <c r="C48" s="70" t="s">
        <v>4</v>
      </c>
      <c r="D48" s="70"/>
      <c r="E48" s="70"/>
      <c r="F48" s="70"/>
      <c r="G48" s="70"/>
      <c r="H48" s="4"/>
      <c r="I48" s="70" t="s">
        <v>5</v>
      </c>
      <c r="J48" s="70"/>
      <c r="K48" s="70" t="s">
        <v>6</v>
      </c>
      <c r="L48" s="70"/>
      <c r="M48" s="70"/>
      <c r="N48" s="70" t="s">
        <v>7</v>
      </c>
      <c r="O48" s="70"/>
    </row>
    <row r="49" spans="1:15" ht="15.75">
      <c r="A49" s="67"/>
      <c r="B49" s="67"/>
      <c r="C49" s="65" t="s">
        <v>8</v>
      </c>
      <c r="D49" s="65"/>
      <c r="E49" s="65"/>
      <c r="F49" s="65"/>
      <c r="G49" s="70" t="s">
        <v>9</v>
      </c>
      <c r="H49" s="70"/>
      <c r="I49" s="65" t="s">
        <v>10</v>
      </c>
      <c r="J49" s="65"/>
      <c r="K49" s="65" t="s">
        <v>11</v>
      </c>
      <c r="L49" s="65"/>
      <c r="M49" s="65"/>
      <c r="N49" s="4" t="s">
        <v>12</v>
      </c>
      <c r="O49" s="4" t="s">
        <v>13</v>
      </c>
    </row>
    <row r="50" spans="1:15" ht="15.75">
      <c r="A50" s="67"/>
      <c r="B50" s="67"/>
      <c r="C50" s="5" t="s">
        <v>14</v>
      </c>
      <c r="D50" s="6" t="str">
        <f>+C51</f>
        <v>Iguaçu</v>
      </c>
      <c r="E50" s="5" t="str">
        <f>+D51</f>
        <v>Desvio Ribas</v>
      </c>
      <c r="F50" s="6" t="s">
        <v>117</v>
      </c>
      <c r="G50" s="6" t="str">
        <f>+E51</f>
        <v>Guarapuava</v>
      </c>
      <c r="H50" s="6" t="str">
        <f>+G51</f>
        <v>Cascavel</v>
      </c>
      <c r="I50" s="5" t="s">
        <v>121</v>
      </c>
      <c r="J50" s="6" t="s">
        <v>15</v>
      </c>
      <c r="K50" s="6" t="str">
        <f>+J51</f>
        <v>Front. Argentina</v>
      </c>
      <c r="L50" s="6" t="str">
        <f>+K51</f>
        <v>J.V. Gonzalez</v>
      </c>
      <c r="M50" s="5" t="str">
        <f>+L51</f>
        <v>Salta</v>
      </c>
      <c r="N50" s="6" t="str">
        <f>+M51</f>
        <v>Socompa</v>
      </c>
      <c r="O50" s="5" t="str">
        <f>+N51</f>
        <v>A Victoria</v>
      </c>
    </row>
    <row r="51" spans="1:15" ht="16.5" thickBot="1">
      <c r="A51" s="68"/>
      <c r="B51" s="68"/>
      <c r="C51" s="7" t="s">
        <v>119</v>
      </c>
      <c r="D51" s="7" t="s">
        <v>16</v>
      </c>
      <c r="E51" s="7" t="s">
        <v>17</v>
      </c>
      <c r="F51" s="7" t="s">
        <v>118</v>
      </c>
      <c r="G51" s="7" t="s">
        <v>18</v>
      </c>
      <c r="H51" s="7" t="s">
        <v>120</v>
      </c>
      <c r="I51" s="7" t="s">
        <v>19</v>
      </c>
      <c r="J51" s="7" t="s">
        <v>122</v>
      </c>
      <c r="K51" s="7" t="s">
        <v>123</v>
      </c>
      <c r="L51" s="7" t="s">
        <v>20</v>
      </c>
      <c r="M51" s="7" t="s">
        <v>21</v>
      </c>
      <c r="N51" s="7" t="s">
        <v>22</v>
      </c>
      <c r="O51" s="7" t="s">
        <v>23</v>
      </c>
    </row>
    <row r="52" spans="1:15" ht="15.75">
      <c r="A52" s="8" t="s">
        <v>24</v>
      </c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1:15">
      <c r="A53" s="2" t="s">
        <v>25</v>
      </c>
      <c r="B53" s="9" t="s">
        <v>26</v>
      </c>
      <c r="C53" s="10">
        <f>+[4]Premissas!C12</f>
        <v>12000000</v>
      </c>
      <c r="D53" s="10">
        <f>+[4]Premissas!D12</f>
        <v>17400000</v>
      </c>
      <c r="E53" s="10">
        <f>+[4]Premissas!E12</f>
        <v>6400000</v>
      </c>
      <c r="F53" s="10">
        <f>+[4]Premissas!F12</f>
        <v>3500000</v>
      </c>
      <c r="G53" s="10">
        <f>+[4]Premissas!G12</f>
        <v>5900000</v>
      </c>
      <c r="H53" s="10">
        <f>+[4]Premissas!H12</f>
        <v>1700000</v>
      </c>
      <c r="I53" s="10">
        <f>+[4]Premissas!I12</f>
        <v>1900000</v>
      </c>
      <c r="J53" s="10">
        <f>+[4]Premissas!J12</f>
        <v>1000000</v>
      </c>
      <c r="K53" s="10">
        <f>+[4]Premissas!K12</f>
        <v>3000000</v>
      </c>
      <c r="L53" s="10">
        <f>+[4]Premissas!L12</f>
        <v>1600000</v>
      </c>
      <c r="M53" s="10">
        <f>+[4]Premissas!M12</f>
        <v>600000</v>
      </c>
      <c r="N53" s="10">
        <f>+[4]Premissas!N12</f>
        <v>1800000</v>
      </c>
      <c r="O53" s="10">
        <f>+[4]Premissas!O12</f>
        <v>2600000</v>
      </c>
    </row>
    <row r="54" spans="1:15">
      <c r="A54" s="2" t="s">
        <v>27</v>
      </c>
      <c r="B54" s="9" t="s">
        <v>28</v>
      </c>
      <c r="C54" s="11">
        <f>+[4]Premissas!C33</f>
        <v>108.76</v>
      </c>
      <c r="D54" s="11">
        <f>+[4]Premissas!D33</f>
        <v>117.47</v>
      </c>
      <c r="E54" s="11">
        <f>+[4]Premissas!E33</f>
        <v>211.9</v>
      </c>
      <c r="F54" s="11">
        <f>+[4]Premissas!F33</f>
        <v>274.30700000000002</v>
      </c>
      <c r="G54" s="11">
        <f>+[4]Premissas!G33</f>
        <v>248</v>
      </c>
      <c r="H54" s="11">
        <f>+[4]Premissas!H33</f>
        <v>173.6</v>
      </c>
      <c r="I54" s="11">
        <f>+[4]Premissas!I33</f>
        <v>288.60000000000002</v>
      </c>
      <c r="J54" s="11">
        <f>+[4]Premissas!J33</f>
        <v>324.05</v>
      </c>
      <c r="K54" s="11">
        <f>+[4]Premissas!K33</f>
        <v>655.43499999999995</v>
      </c>
      <c r="L54" s="11">
        <f>+[4]Premissas!L33</f>
        <v>262.89999999999998</v>
      </c>
      <c r="M54" s="11">
        <f>+[4]Premissas!M33</f>
        <v>571</v>
      </c>
      <c r="N54" s="11">
        <f>+[4]Premissas!N33</f>
        <v>181</v>
      </c>
      <c r="O54" s="11">
        <f>+[4]Premissas!O33</f>
        <v>159</v>
      </c>
    </row>
    <row r="55" spans="1:15">
      <c r="A55" s="2" t="s">
        <v>29</v>
      </c>
      <c r="B55" s="9" t="s">
        <v>30</v>
      </c>
      <c r="C55" s="12">
        <f>+[4]Premissas!C38</f>
        <v>1</v>
      </c>
      <c r="D55" s="12">
        <f>+[4]Premissas!D38</f>
        <v>0.9</v>
      </c>
      <c r="E55" s="12">
        <f>+[4]Premissas!E38</f>
        <v>1</v>
      </c>
      <c r="F55" s="12">
        <f>+[4]Premissas!F38</f>
        <v>0.85</v>
      </c>
      <c r="G55" s="12">
        <f>+[4]Premissas!G38</f>
        <v>1</v>
      </c>
      <c r="H55" s="12">
        <f>+[4]Premissas!H38</f>
        <v>1</v>
      </c>
      <c r="I55" s="12">
        <f>+[4]Premissas!I38</f>
        <v>0.9</v>
      </c>
      <c r="J55" s="12">
        <f>+[4]Premissas!J38</f>
        <v>0.9</v>
      </c>
      <c r="K55" s="12">
        <f>+[4]Premissas!K38</f>
        <v>0.85</v>
      </c>
      <c r="L55" s="12">
        <f>+[4]Premissas!L38</f>
        <v>0.85</v>
      </c>
      <c r="M55" s="12">
        <f>+[4]Premissas!M38</f>
        <v>1</v>
      </c>
      <c r="N55" s="12">
        <f>+[4]Premissas!N38</f>
        <v>1</v>
      </c>
      <c r="O55" s="12">
        <f>+[4]Premissas!O38</f>
        <v>0.75</v>
      </c>
    </row>
    <row r="56" spans="1:15">
      <c r="A56" s="2" t="s">
        <v>31</v>
      </c>
      <c r="B56" s="9" t="s">
        <v>28</v>
      </c>
      <c r="C56" s="11">
        <f>+C54*C55</f>
        <v>108.76</v>
      </c>
      <c r="D56" s="11">
        <f>+D54*D55</f>
        <v>105.723</v>
      </c>
      <c r="E56" s="11">
        <f t="shared" ref="E56:O56" si="12">+E54*E55</f>
        <v>211.9</v>
      </c>
      <c r="F56" s="11">
        <f t="shared" si="12"/>
        <v>233.16095000000001</v>
      </c>
      <c r="G56" s="11">
        <f t="shared" si="12"/>
        <v>248</v>
      </c>
      <c r="H56" s="11">
        <f t="shared" si="12"/>
        <v>173.6</v>
      </c>
      <c r="I56" s="11">
        <f t="shared" si="12"/>
        <v>259.74</v>
      </c>
      <c r="J56" s="11">
        <f t="shared" si="12"/>
        <v>291.64500000000004</v>
      </c>
      <c r="K56" s="11">
        <f t="shared" si="12"/>
        <v>557.11974999999995</v>
      </c>
      <c r="L56" s="11">
        <f>+L54*L55</f>
        <v>223.46499999999997</v>
      </c>
      <c r="M56" s="11">
        <f t="shared" si="12"/>
        <v>571</v>
      </c>
      <c r="N56" s="11">
        <f t="shared" si="12"/>
        <v>181</v>
      </c>
      <c r="O56" s="11">
        <f t="shared" si="12"/>
        <v>119.25</v>
      </c>
    </row>
    <row r="57" spans="1:15">
      <c r="A57" s="2" t="s">
        <v>32</v>
      </c>
      <c r="B57" s="13" t="s">
        <v>33</v>
      </c>
      <c r="C57" s="10">
        <f>+C53*C56/1000</f>
        <v>1305120</v>
      </c>
      <c r="D57" s="10">
        <f>+D53*D56/1000</f>
        <v>1839580.2</v>
      </c>
      <c r="E57" s="10">
        <f t="shared" ref="E57:O57" si="13">+E53*E56/1000</f>
        <v>1356160</v>
      </c>
      <c r="F57" s="10">
        <f t="shared" si="13"/>
        <v>816063.32499999995</v>
      </c>
      <c r="G57" s="10">
        <f t="shared" si="13"/>
        <v>1463200</v>
      </c>
      <c r="H57" s="10">
        <f t="shared" si="13"/>
        <v>295120</v>
      </c>
      <c r="I57" s="10">
        <f t="shared" si="13"/>
        <v>493506</v>
      </c>
      <c r="J57" s="10">
        <f t="shared" si="13"/>
        <v>291645.00000000006</v>
      </c>
      <c r="K57" s="10">
        <f t="shared" si="13"/>
        <v>1671359.2499999998</v>
      </c>
      <c r="L57" s="10">
        <f>+L53*L56/1000</f>
        <v>357543.99999999994</v>
      </c>
      <c r="M57" s="10">
        <f t="shared" si="13"/>
        <v>342600</v>
      </c>
      <c r="N57" s="10">
        <f t="shared" si="13"/>
        <v>325800</v>
      </c>
      <c r="O57" s="10">
        <f t="shared" si="13"/>
        <v>310050</v>
      </c>
    </row>
    <row r="58" spans="1:15">
      <c r="A58" s="31" t="s">
        <v>34</v>
      </c>
      <c r="B58" s="13" t="s">
        <v>30</v>
      </c>
      <c r="C58" s="37">
        <f>+[4]Premissas!C46</f>
        <v>80</v>
      </c>
      <c r="D58" s="37">
        <f>+[4]Premissas!D46</f>
        <v>80</v>
      </c>
      <c r="E58" s="37">
        <f>+[4]Premissas!E46</f>
        <v>80</v>
      </c>
      <c r="F58" s="37">
        <f>+[4]Premissas!F46</f>
        <v>80</v>
      </c>
      <c r="G58" s="37">
        <f>+[4]Premissas!G46</f>
        <v>80</v>
      </c>
      <c r="H58" s="37">
        <f>+[4]Premissas!H46</f>
        <v>80</v>
      </c>
      <c r="I58" s="37">
        <f>+[4]Premissas!I46</f>
        <v>80</v>
      </c>
      <c r="J58" s="37">
        <f>+[4]Premissas!J46</f>
        <v>80</v>
      </c>
      <c r="K58" s="37">
        <f>+[4]Premissas!K46</f>
        <v>80</v>
      </c>
      <c r="L58" s="37">
        <f>+[4]Premissas!L46</f>
        <v>80</v>
      </c>
      <c r="M58" s="37">
        <f>+[4]Premissas!M46</f>
        <v>80</v>
      </c>
      <c r="N58" s="37">
        <f>+[4]Premissas!N46</f>
        <v>80</v>
      </c>
      <c r="O58" s="37">
        <f>+[4]Premissas!O46</f>
        <v>80</v>
      </c>
    </row>
    <row r="59" spans="1:15">
      <c r="A59" s="15" t="s">
        <v>35</v>
      </c>
      <c r="B59" s="16" t="s">
        <v>30</v>
      </c>
      <c r="C59" s="17">
        <f>+[4]Premissas!C63</f>
        <v>90</v>
      </c>
      <c r="D59" s="17">
        <f>+[4]Premissas!D63</f>
        <v>90</v>
      </c>
      <c r="E59" s="17">
        <f>+[4]Premissas!E63</f>
        <v>90</v>
      </c>
      <c r="F59" s="17">
        <f>+[4]Premissas!F63</f>
        <v>90</v>
      </c>
      <c r="G59" s="17">
        <f>+[4]Premissas!G63</f>
        <v>90</v>
      </c>
      <c r="H59" s="17">
        <f>+[4]Premissas!H63</f>
        <v>90</v>
      </c>
      <c r="I59" s="17">
        <f>+[4]Premissas!I63</f>
        <v>90</v>
      </c>
      <c r="J59" s="17">
        <f>+[4]Premissas!J63</f>
        <v>90</v>
      </c>
      <c r="K59" s="17">
        <f>+[4]Premissas!K63</f>
        <v>90</v>
      </c>
      <c r="L59" s="17">
        <f>+[4]Premissas!L63</f>
        <v>90</v>
      </c>
      <c r="M59" s="17">
        <f>+[4]Premissas!M63</f>
        <v>90</v>
      </c>
      <c r="N59" s="17">
        <f>+[4]Premissas!N63</f>
        <v>90</v>
      </c>
      <c r="O59" s="17">
        <f>+[4]Premissas!O63</f>
        <v>90</v>
      </c>
    </row>
    <row r="60" spans="1:15" ht="15.75">
      <c r="A60" s="8" t="s">
        <v>36</v>
      </c>
      <c r="B60" s="9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</row>
    <row r="61" spans="1:15">
      <c r="A61" s="2" t="s">
        <v>37</v>
      </c>
      <c r="B61" s="9" t="s">
        <v>38</v>
      </c>
      <c r="C61" s="2">
        <f>+'[4]Trens Tipos e Ciclos'!C49</f>
        <v>3</v>
      </c>
      <c r="D61" s="2">
        <f>+'[4]Trens Tipos e Ciclos'!D49</f>
        <v>3</v>
      </c>
      <c r="E61" s="2">
        <f>+'[4]Trens Tipos e Ciclos'!E49</f>
        <v>4</v>
      </c>
      <c r="F61" s="2">
        <f>+'[4]Trens Tipos e Ciclos'!F49</f>
        <v>2</v>
      </c>
      <c r="G61" s="2">
        <f>+'[4]Trens Tipos e Ciclos'!G49</f>
        <v>4</v>
      </c>
      <c r="H61" s="2">
        <f>+'[4]Trens Tipos e Ciclos'!H49</f>
        <v>4</v>
      </c>
      <c r="I61" s="2">
        <f>+'[4]Trens Tipos e Ciclos'!I49</f>
        <v>3</v>
      </c>
      <c r="J61" s="2">
        <f>+'[4]Trens Tipos e Ciclos'!J49</f>
        <v>3</v>
      </c>
      <c r="K61" s="2">
        <f>+'[4]Trens Tipos e Ciclos'!K49</f>
        <v>3</v>
      </c>
      <c r="L61" s="2">
        <f>+'[4]Trens Tipos e Ciclos'!L49</f>
        <v>3</v>
      </c>
      <c r="M61" s="2">
        <f>+'[4]Trens Tipos e Ciclos'!M49</f>
        <v>2</v>
      </c>
      <c r="N61" s="2">
        <f>+'[4]Trens Tipos e Ciclos'!N49</f>
        <v>3</v>
      </c>
      <c r="O61" s="2">
        <f>+'[4]Trens Tipos e Ciclos'!O49</f>
        <v>4</v>
      </c>
    </row>
    <row r="62" spans="1:15">
      <c r="A62" s="2" t="s">
        <v>39</v>
      </c>
      <c r="B62" s="9" t="s">
        <v>40</v>
      </c>
      <c r="C62" s="2">
        <f>+'[4]Trens Tipos e Ciclos'!C50</f>
        <v>90</v>
      </c>
      <c r="D62" s="2">
        <f>+'[4]Trens Tipos e Ciclos'!D50</f>
        <v>90</v>
      </c>
      <c r="E62" s="2">
        <f>+'[4]Trens Tipos e Ciclos'!E50</f>
        <v>90</v>
      </c>
      <c r="F62" s="2">
        <f>+'[4]Trens Tipos e Ciclos'!F50</f>
        <v>42</v>
      </c>
      <c r="G62" s="2">
        <f>+'[4]Trens Tipos e Ciclos'!G50</f>
        <v>90</v>
      </c>
      <c r="H62" s="2">
        <f>+'[4]Trens Tipos e Ciclos'!H50</f>
        <v>90</v>
      </c>
      <c r="I62" s="2">
        <f>+'[4]Trens Tipos e Ciclos'!I50</f>
        <v>90</v>
      </c>
      <c r="J62" s="2">
        <f>+'[4]Trens Tipos e Ciclos'!J50</f>
        <v>90</v>
      </c>
      <c r="K62" s="2">
        <f>+'[4]Trens Tipos e Ciclos'!K50</f>
        <v>55</v>
      </c>
      <c r="L62" s="2">
        <f>+'[4]Trens Tipos e Ciclos'!L50</f>
        <v>55</v>
      </c>
      <c r="M62" s="2">
        <f>+'[4]Trens Tipos e Ciclos'!M50</f>
        <v>12</v>
      </c>
      <c r="N62" s="2">
        <f>+'[4]Trens Tipos e Ciclos'!N50</f>
        <v>24</v>
      </c>
      <c r="O62" s="2">
        <f>+'[4]Trens Tipos e Ciclos'!O50</f>
        <v>36</v>
      </c>
    </row>
    <row r="63" spans="1:15">
      <c r="A63" s="2" t="s">
        <v>41</v>
      </c>
      <c r="B63" s="9" t="s">
        <v>42</v>
      </c>
      <c r="C63" s="10">
        <f>+'[4]Trens Tipos e Ciclos'!C52</f>
        <v>5265</v>
      </c>
      <c r="D63" s="10">
        <f>+'[4]Trens Tipos e Ciclos'!D52</f>
        <v>5265</v>
      </c>
      <c r="E63" s="10">
        <f>+'[4]Trens Tipos e Ciclos'!E52</f>
        <v>5265</v>
      </c>
      <c r="F63" s="10">
        <f>+'[4]Trens Tipos e Ciclos'!F52</f>
        <v>2457</v>
      </c>
      <c r="G63" s="10">
        <f>+'[4]Trens Tipos e Ciclos'!G52</f>
        <v>5265</v>
      </c>
      <c r="H63" s="10">
        <f>+'[4]Trens Tipos e Ciclos'!H52</f>
        <v>5265</v>
      </c>
      <c r="I63" s="10">
        <f>+'[4]Trens Tipos e Ciclos'!I52</f>
        <v>5265</v>
      </c>
      <c r="J63" s="10">
        <f>+'[4]Trens Tipos e Ciclos'!J52</f>
        <v>5265</v>
      </c>
      <c r="K63" s="10">
        <f>+'[4]Trens Tipos e Ciclos'!K52</f>
        <v>3218</v>
      </c>
      <c r="L63" s="10">
        <f>+'[4]Trens Tipos e Ciclos'!L52</f>
        <v>3218</v>
      </c>
      <c r="M63" s="10">
        <f>+'[4]Trens Tipos e Ciclos'!M52</f>
        <v>702</v>
      </c>
      <c r="N63" s="10">
        <f>+'[4]Trens Tipos e Ciclos'!N52</f>
        <v>1404</v>
      </c>
      <c r="O63" s="10">
        <f>+'[4]Trens Tipos e Ciclos'!O52</f>
        <v>2106</v>
      </c>
    </row>
    <row r="64" spans="1:15">
      <c r="A64" s="2" t="s">
        <v>43</v>
      </c>
      <c r="B64" s="9" t="s">
        <v>44</v>
      </c>
      <c r="C64" s="11">
        <f>+C53/C68*C56</f>
        <v>572621.40000000014</v>
      </c>
      <c r="D64" s="11">
        <f>+D53/D68*D56</f>
        <v>556631.59499999997</v>
      </c>
      <c r="E64" s="11">
        <f t="shared" ref="E64:O64" si="14">+E53/E68*E56</f>
        <v>1115653.5</v>
      </c>
      <c r="F64" s="11">
        <f t="shared" si="14"/>
        <v>572876.45415000001</v>
      </c>
      <c r="G64" s="11">
        <f t="shared" si="14"/>
        <v>1305719.9999999998</v>
      </c>
      <c r="H64" s="11">
        <f t="shared" si="14"/>
        <v>914004</v>
      </c>
      <c r="I64" s="11">
        <f t="shared" si="14"/>
        <v>1367531.1</v>
      </c>
      <c r="J64" s="11">
        <f t="shared" si="14"/>
        <v>1535510.9250000003</v>
      </c>
      <c r="K64" s="11">
        <f t="shared" si="14"/>
        <v>1792811.3554999998</v>
      </c>
      <c r="L64" s="11">
        <f>+L53/L68*L56</f>
        <v>719110.36999999988</v>
      </c>
      <c r="M64" s="11">
        <f t="shared" si="14"/>
        <v>400842</v>
      </c>
      <c r="N64" s="11">
        <f t="shared" si="14"/>
        <v>254124</v>
      </c>
      <c r="O64" s="11">
        <f t="shared" si="14"/>
        <v>251140.5</v>
      </c>
    </row>
    <row r="65" spans="1:17">
      <c r="A65" s="2" t="s">
        <v>78</v>
      </c>
      <c r="B65" s="9" t="s">
        <v>46</v>
      </c>
      <c r="C65" s="11">
        <f>+'[4]Trens Tipos e Ciclos'!C54</f>
        <v>7065</v>
      </c>
      <c r="D65" s="11">
        <f>+'[4]Trens Tipos e Ciclos'!D54</f>
        <v>7065</v>
      </c>
      <c r="E65" s="11">
        <f>+'[4]Trens Tipos e Ciclos'!E54</f>
        <v>7065</v>
      </c>
      <c r="F65" s="11">
        <f>+'[4]Trens Tipos e Ciclos'!F54</f>
        <v>3297</v>
      </c>
      <c r="G65" s="11">
        <f>+'[4]Trens Tipos e Ciclos'!G54</f>
        <v>7065</v>
      </c>
      <c r="H65" s="11">
        <f>+'[4]Trens Tipos e Ciclos'!H54</f>
        <v>7065</v>
      </c>
      <c r="I65" s="11">
        <f>+'[4]Trens Tipos e Ciclos'!I54</f>
        <v>7065</v>
      </c>
      <c r="J65" s="11">
        <f>+'[4]Trens Tipos e Ciclos'!J54</f>
        <v>7065</v>
      </c>
      <c r="K65" s="11">
        <f>+'[4]Trens Tipos e Ciclos'!K54</f>
        <v>4318</v>
      </c>
      <c r="L65" s="11">
        <f>+'[4]Trens Tipos e Ciclos'!L54</f>
        <v>4318</v>
      </c>
      <c r="M65" s="11">
        <f>+'[4]Trens Tipos e Ciclos'!M54</f>
        <v>942</v>
      </c>
      <c r="N65" s="11">
        <f>+'[4]Trens Tipos e Ciclos'!N54</f>
        <v>1884</v>
      </c>
      <c r="O65" s="11">
        <f>+'[4]Trens Tipos e Ciclos'!O54</f>
        <v>2826</v>
      </c>
    </row>
    <row r="66" spans="1:17">
      <c r="A66" s="2" t="s">
        <v>47</v>
      </c>
      <c r="B66" s="9" t="s">
        <v>48</v>
      </c>
      <c r="C66" s="11">
        <f>+'[4]Trens Tipos e Ciclos'!C56</f>
        <v>1515</v>
      </c>
      <c r="D66" s="11">
        <f>+'[4]Trens Tipos e Ciclos'!D56</f>
        <v>1515</v>
      </c>
      <c r="E66" s="11">
        <f>+'[4]Trens Tipos e Ciclos'!E56</f>
        <v>1540</v>
      </c>
      <c r="F66" s="11">
        <f>+'[4]Trens Tipos e Ciclos'!F56</f>
        <v>722</v>
      </c>
      <c r="G66" s="11">
        <f>+'[4]Trens Tipos e Ciclos'!G56</f>
        <v>1540</v>
      </c>
      <c r="H66" s="11">
        <f>+'[4]Trens Tipos e Ciclos'!H56</f>
        <v>1540</v>
      </c>
      <c r="I66" s="11">
        <f>+'[4]Trens Tipos e Ciclos'!I56</f>
        <v>1515</v>
      </c>
      <c r="J66" s="11">
        <f>+'[4]Trens Tipos e Ciclos'!J56</f>
        <v>1515</v>
      </c>
      <c r="K66" s="11">
        <f>+'[4]Trens Tipos e Ciclos'!K56</f>
        <v>955</v>
      </c>
      <c r="L66" s="11">
        <f>+'[4]Trens Tipos e Ciclos'!L56</f>
        <v>955</v>
      </c>
      <c r="M66" s="11">
        <f>+'[4]Trens Tipos e Ciclos'!M56</f>
        <v>232</v>
      </c>
      <c r="N66" s="11">
        <f>+'[4]Trens Tipos e Ciclos'!N56</f>
        <v>444</v>
      </c>
      <c r="O66" s="11">
        <f>+'[4]Trens Tipos e Ciclos'!O56</f>
        <v>656</v>
      </c>
    </row>
    <row r="67" spans="1:17">
      <c r="A67" s="2" t="s">
        <v>49</v>
      </c>
      <c r="B67" s="9" t="s">
        <v>48</v>
      </c>
      <c r="C67" s="11">
        <f>+C66+[4]Premissas!C109*2+[4]Premissas!C110</f>
        <v>1726.34</v>
      </c>
      <c r="D67" s="11">
        <f>+D66+[4]Premissas!D109*2+[4]Premissas!D110</f>
        <v>1726.34</v>
      </c>
      <c r="E67" s="11">
        <f>+E66+[4]Premissas!E109*2+[4]Premissas!E110</f>
        <v>1751.34</v>
      </c>
      <c r="F67" s="11">
        <f>+F66+[4]Premissas!F109*2+[4]Premissas!F110</f>
        <v>933.34</v>
      </c>
      <c r="G67" s="11">
        <f>+G66+[4]Premissas!G109*2+[4]Premissas!G110</f>
        <v>1751.34</v>
      </c>
      <c r="H67" s="11">
        <f>+H66+[4]Premissas!H109*2+[4]Premissas!H110</f>
        <v>1751.34</v>
      </c>
      <c r="I67" s="11">
        <f>+I66+[4]Premissas!I109*2+[4]Premissas!I110</f>
        <v>1726.34</v>
      </c>
      <c r="J67" s="11">
        <f>+J66+[4]Premissas!J109*2+[4]Premissas!J110</f>
        <v>1726.34</v>
      </c>
      <c r="K67" s="11">
        <f>+K66+[4]Premissas!K109*2+[4]Premissas!K110</f>
        <v>1166.3399999999999</v>
      </c>
      <c r="L67" s="11">
        <f>+L66+[4]Premissas!L109*2+[4]Premissas!L110</f>
        <v>1166.3399999999999</v>
      </c>
      <c r="M67" s="11">
        <f>+M66+[4]Premissas!M109*2+[4]Premissas!M110</f>
        <v>443.34000000000003</v>
      </c>
      <c r="N67" s="11">
        <f>+N66+[4]Premissas!N109*2+[4]Premissas!N110</f>
        <v>655.34</v>
      </c>
      <c r="O67" s="11">
        <f>+O66+[4]Premissas!O109*2+[4]Premissas!O110</f>
        <v>867.34</v>
      </c>
    </row>
    <row r="68" spans="1:17">
      <c r="A68" s="2" t="s">
        <v>50</v>
      </c>
      <c r="B68" s="9" t="s">
        <v>51</v>
      </c>
      <c r="C68" s="11">
        <f>+C53/C63</f>
        <v>2279.202279202279</v>
      </c>
      <c r="D68" s="11">
        <f>+D53/D63</f>
        <v>3304.8433048433048</v>
      </c>
      <c r="E68" s="11">
        <f t="shared" ref="E68:O68" si="15">+E53/E63</f>
        <v>1215.5745489078822</v>
      </c>
      <c r="F68" s="11">
        <f t="shared" si="15"/>
        <v>1424.5014245014245</v>
      </c>
      <c r="G68" s="11">
        <f t="shared" si="15"/>
        <v>1120.607787274454</v>
      </c>
      <c r="H68" s="11">
        <f t="shared" si="15"/>
        <v>322.88698955365624</v>
      </c>
      <c r="I68" s="11">
        <f t="shared" si="15"/>
        <v>360.87369420702754</v>
      </c>
      <c r="J68" s="11">
        <f t="shared" si="15"/>
        <v>189.93352326685661</v>
      </c>
      <c r="K68" s="11">
        <f t="shared" si="15"/>
        <v>932.25605966438786</v>
      </c>
      <c r="L68" s="11">
        <f>+L53/L63</f>
        <v>497.20323182100685</v>
      </c>
      <c r="M68" s="11">
        <f t="shared" si="15"/>
        <v>854.70085470085473</v>
      </c>
      <c r="N68" s="11">
        <f t="shared" si="15"/>
        <v>1282.051282051282</v>
      </c>
      <c r="O68" s="11">
        <f t="shared" si="15"/>
        <v>1234.5679012345679</v>
      </c>
    </row>
    <row r="69" spans="1:17">
      <c r="A69" s="2" t="s">
        <v>52</v>
      </c>
      <c r="B69" s="9" t="s">
        <v>53</v>
      </c>
      <c r="C69" s="10">
        <f>+[4]Premissas!C124</f>
        <v>330</v>
      </c>
      <c r="D69" s="10">
        <f>+[4]Premissas!D124</f>
        <v>330</v>
      </c>
      <c r="E69" s="10">
        <f>+[4]Premissas!E124</f>
        <v>330</v>
      </c>
      <c r="F69" s="10">
        <f>+[4]Premissas!F124</f>
        <v>330</v>
      </c>
      <c r="G69" s="10">
        <f>+[4]Premissas!G124</f>
        <v>330</v>
      </c>
      <c r="H69" s="10">
        <f>+[4]Premissas!H124</f>
        <v>330</v>
      </c>
      <c r="I69" s="10">
        <f>+[4]Premissas!I124</f>
        <v>330</v>
      </c>
      <c r="J69" s="10">
        <f>+[4]Premissas!J124</f>
        <v>330</v>
      </c>
      <c r="K69" s="10">
        <f>+[4]Premissas!K124</f>
        <v>330</v>
      </c>
      <c r="L69" s="10">
        <f>+[4]Premissas!L124</f>
        <v>330</v>
      </c>
      <c r="M69" s="10">
        <f>+[4]Premissas!M124</f>
        <v>300</v>
      </c>
      <c r="N69" s="10">
        <f>+[4]Premissas!N124</f>
        <v>330</v>
      </c>
      <c r="O69" s="10">
        <f>+[4]Premissas!O124</f>
        <v>330</v>
      </c>
    </row>
    <row r="70" spans="1:17">
      <c r="A70" s="2" t="s">
        <v>54</v>
      </c>
      <c r="B70" s="9" t="s">
        <v>55</v>
      </c>
      <c r="C70" s="18">
        <f>+C68/C69</f>
        <v>6.9066735733402398</v>
      </c>
      <c r="D70" s="18">
        <f>+D68/D69</f>
        <v>10.014676681343348</v>
      </c>
      <c r="E70" s="18">
        <f t="shared" ref="E70:O70" si="16">+E68/E69</f>
        <v>3.6835592391147944</v>
      </c>
      <c r="F70" s="18">
        <f t="shared" si="16"/>
        <v>4.3166709833376498</v>
      </c>
      <c r="G70" s="18">
        <f t="shared" si="16"/>
        <v>3.3957811735589516</v>
      </c>
      <c r="H70" s="18">
        <f t="shared" si="16"/>
        <v>0.97844542288986736</v>
      </c>
      <c r="I70" s="18">
        <f t="shared" si="16"/>
        <v>1.0935566491122046</v>
      </c>
      <c r="J70" s="18">
        <f t="shared" si="16"/>
        <v>0.57555613111168669</v>
      </c>
      <c r="K70" s="18">
        <f t="shared" si="16"/>
        <v>2.8250183626193572</v>
      </c>
      <c r="L70" s="18">
        <f>+L68/L69</f>
        <v>1.5066764600636571</v>
      </c>
      <c r="M70" s="18">
        <f t="shared" si="16"/>
        <v>2.8490028490028489</v>
      </c>
      <c r="N70" s="18">
        <f t="shared" si="16"/>
        <v>3.8850038850038846</v>
      </c>
      <c r="O70" s="18">
        <f t="shared" si="16"/>
        <v>3.7411148522259632</v>
      </c>
    </row>
    <row r="71" spans="1:17">
      <c r="A71" s="2" t="s">
        <v>56</v>
      </c>
      <c r="B71" s="9" t="s">
        <v>30</v>
      </c>
      <c r="C71" s="19">
        <f>[4]Premissas!C117/100</f>
        <v>0.2</v>
      </c>
      <c r="D71" s="19">
        <f>[4]Premissas!D117/100</f>
        <v>0.2</v>
      </c>
      <c r="E71" s="19">
        <f>[4]Premissas!E117/100</f>
        <v>0.2</v>
      </c>
      <c r="F71" s="19">
        <f>[4]Premissas!F117/100</f>
        <v>0.2</v>
      </c>
      <c r="G71" s="19">
        <f>[4]Premissas!G117/100</f>
        <v>0.2</v>
      </c>
      <c r="H71" s="19">
        <f>[4]Premissas!H117/100</f>
        <v>0.2</v>
      </c>
      <c r="I71" s="19">
        <f>[4]Premissas!I117/100</f>
        <v>0.2</v>
      </c>
      <c r="J71" s="19">
        <f>[4]Premissas!J117/100</f>
        <v>0.2</v>
      </c>
      <c r="K71" s="19">
        <f>[4]Premissas!K117/100</f>
        <v>0.2</v>
      </c>
      <c r="L71" s="19">
        <f>[4]Premissas!L117/100</f>
        <v>0.2</v>
      </c>
      <c r="M71" s="19">
        <f>[4]Premissas!M117/100</f>
        <v>0.1</v>
      </c>
      <c r="N71" s="19">
        <f>[4]Premissas!N117/100</f>
        <v>0.1</v>
      </c>
      <c r="O71" s="19">
        <f>[4]Premissas!O117/100</f>
        <v>0.1</v>
      </c>
    </row>
    <row r="72" spans="1:17">
      <c r="A72" s="2" t="s">
        <v>57</v>
      </c>
      <c r="B72" s="9" t="s">
        <v>55</v>
      </c>
      <c r="C72" s="18">
        <f>+C70+C70*C71</f>
        <v>8.2880082880082888</v>
      </c>
      <c r="D72" s="18">
        <f>+D70+D70*D71</f>
        <v>12.017612017612016</v>
      </c>
      <c r="E72" s="18">
        <f t="shared" ref="E72:O72" si="17">+E70+E70*E71</f>
        <v>4.4202710869377535</v>
      </c>
      <c r="F72" s="18">
        <f t="shared" si="17"/>
        <v>5.1800051800051801</v>
      </c>
      <c r="G72" s="18">
        <f t="shared" si="17"/>
        <v>4.0749374082707419</v>
      </c>
      <c r="H72" s="18">
        <f t="shared" si="17"/>
        <v>1.1741345074678409</v>
      </c>
      <c r="I72" s="18">
        <f t="shared" si="17"/>
        <v>1.3122679789346456</v>
      </c>
      <c r="J72" s="18">
        <f t="shared" si="17"/>
        <v>0.69066735733402407</v>
      </c>
      <c r="K72" s="18">
        <f t="shared" si="17"/>
        <v>3.3900220351432289</v>
      </c>
      <c r="L72" s="18">
        <f>+L70+L70*L71</f>
        <v>1.8080117520763885</v>
      </c>
      <c r="M72" s="18">
        <f t="shared" si="17"/>
        <v>3.133903133903134</v>
      </c>
      <c r="N72" s="18">
        <f t="shared" si="17"/>
        <v>4.2735042735042734</v>
      </c>
      <c r="O72" s="18">
        <f t="shared" si="17"/>
        <v>4.1152263374485596</v>
      </c>
    </row>
    <row r="73" spans="1:17">
      <c r="A73" s="2" t="s">
        <v>58</v>
      </c>
      <c r="B73" s="9" t="s">
        <v>59</v>
      </c>
      <c r="C73" s="18">
        <f>+'[4]Frota Trem'!C23</f>
        <v>60</v>
      </c>
      <c r="D73" s="18">
        <f>+'[4]Frota Trem'!D23</f>
        <v>60</v>
      </c>
      <c r="E73" s="18">
        <f>+'[4]Frota Trem'!E23</f>
        <v>60</v>
      </c>
      <c r="F73" s="18">
        <f>+'[4]Frota Trem'!F23</f>
        <v>60</v>
      </c>
      <c r="G73" s="18">
        <f>+'[4]Frota Trem'!G23</f>
        <v>60</v>
      </c>
      <c r="H73" s="18">
        <f>+'[4]Frota Trem'!H23</f>
        <v>60</v>
      </c>
      <c r="I73" s="18">
        <f>+'[4]Frota Trem'!I23</f>
        <v>60</v>
      </c>
      <c r="J73" s="18">
        <f>+'[4]Frota Trem'!J23</f>
        <v>60</v>
      </c>
      <c r="K73" s="18">
        <f>+'[4]Frota Trem'!K23</f>
        <v>60</v>
      </c>
      <c r="L73" s="18">
        <f>+'[4]Frota Trem'!L23</f>
        <v>60</v>
      </c>
      <c r="M73" s="18">
        <f>+'[4]Frota Trem'!M23</f>
        <v>60</v>
      </c>
      <c r="N73" s="18">
        <f>+'[4]Frota Trem'!N23</f>
        <v>60</v>
      </c>
      <c r="O73" s="18">
        <f>+'[4]Frota Trem'!O23</f>
        <v>60</v>
      </c>
    </row>
    <row r="74" spans="1:17">
      <c r="A74" s="2" t="s">
        <v>60</v>
      </c>
      <c r="B74" s="9" t="s">
        <v>59</v>
      </c>
      <c r="C74" s="18">
        <f>+C63/C62</f>
        <v>58.5</v>
      </c>
      <c r="D74" s="18">
        <f>+D63/D62</f>
        <v>58.5</v>
      </c>
      <c r="E74" s="18">
        <f t="shared" ref="E74:O74" si="18">+E63/E62</f>
        <v>58.5</v>
      </c>
      <c r="F74" s="18">
        <f t="shared" si="18"/>
        <v>58.5</v>
      </c>
      <c r="G74" s="18">
        <f t="shared" si="18"/>
        <v>58.5</v>
      </c>
      <c r="H74" s="18">
        <f t="shared" si="18"/>
        <v>58.5</v>
      </c>
      <c r="I74" s="18">
        <f t="shared" si="18"/>
        <v>58.5</v>
      </c>
      <c r="J74" s="18">
        <f t="shared" si="18"/>
        <v>58.5</v>
      </c>
      <c r="K74" s="18">
        <f t="shared" si="18"/>
        <v>58.509090909090908</v>
      </c>
      <c r="L74" s="18">
        <f>+L63/L62</f>
        <v>58.509090909090908</v>
      </c>
      <c r="M74" s="18">
        <f t="shared" si="18"/>
        <v>58.5</v>
      </c>
      <c r="N74" s="18">
        <f t="shared" si="18"/>
        <v>58.5</v>
      </c>
      <c r="O74" s="18">
        <f t="shared" si="18"/>
        <v>58.5</v>
      </c>
    </row>
    <row r="75" spans="1:17">
      <c r="A75" s="2" t="s">
        <v>61</v>
      </c>
      <c r="B75" s="9" t="s">
        <v>59</v>
      </c>
      <c r="C75" s="18">
        <f>+'[4]Frota Trem'!C25</f>
        <v>20</v>
      </c>
      <c r="D75" s="18">
        <f>+'[4]Frota Trem'!D25</f>
        <v>20</v>
      </c>
      <c r="E75" s="18">
        <f>+'[4]Frota Trem'!E25</f>
        <v>20</v>
      </c>
      <c r="F75" s="18">
        <f>+'[4]Frota Trem'!F25</f>
        <v>20</v>
      </c>
      <c r="G75" s="18">
        <f>+'[4]Frota Trem'!G25</f>
        <v>20</v>
      </c>
      <c r="H75" s="18">
        <f>+'[4]Frota Trem'!H25</f>
        <v>20</v>
      </c>
      <c r="I75" s="18">
        <f>+'[4]Frota Trem'!I25</f>
        <v>20</v>
      </c>
      <c r="J75" s="18">
        <f>+'[4]Frota Trem'!J25</f>
        <v>20</v>
      </c>
      <c r="K75" s="18">
        <f>+'[4]Frota Trem'!K25</f>
        <v>20</v>
      </c>
      <c r="L75" s="18">
        <f>+'[4]Frota Trem'!L25</f>
        <v>20</v>
      </c>
      <c r="M75" s="18">
        <f>+'[4]Frota Trem'!M25</f>
        <v>20</v>
      </c>
      <c r="N75" s="18">
        <f>+'[4]Frota Trem'!N25</f>
        <v>20</v>
      </c>
      <c r="O75" s="18">
        <f>+'[4]Frota Trem'!O25</f>
        <v>20</v>
      </c>
    </row>
    <row r="76" spans="1:17">
      <c r="A76" s="2" t="s">
        <v>62</v>
      </c>
      <c r="B76" s="9" t="s">
        <v>59</v>
      </c>
      <c r="C76" s="18">
        <f>+C75+C73</f>
        <v>80</v>
      </c>
      <c r="D76" s="18">
        <f>+D75+D73</f>
        <v>80</v>
      </c>
      <c r="E76" s="18">
        <f t="shared" ref="E76:O76" si="19">+E75+E73</f>
        <v>80</v>
      </c>
      <c r="F76" s="18">
        <f t="shared" si="19"/>
        <v>80</v>
      </c>
      <c r="G76" s="18">
        <f t="shared" si="19"/>
        <v>80</v>
      </c>
      <c r="H76" s="18">
        <f t="shared" si="19"/>
        <v>80</v>
      </c>
      <c r="I76" s="18">
        <f t="shared" si="19"/>
        <v>80</v>
      </c>
      <c r="J76" s="18">
        <f t="shared" si="19"/>
        <v>80</v>
      </c>
      <c r="K76" s="18">
        <f t="shared" si="19"/>
        <v>80</v>
      </c>
      <c r="L76" s="18">
        <f>+L75+L73</f>
        <v>80</v>
      </c>
      <c r="M76" s="18">
        <f t="shared" si="19"/>
        <v>80</v>
      </c>
      <c r="N76" s="18">
        <f t="shared" si="19"/>
        <v>80</v>
      </c>
      <c r="O76" s="18">
        <f t="shared" si="19"/>
        <v>80</v>
      </c>
    </row>
    <row r="77" spans="1:17">
      <c r="A77" s="2" t="s">
        <v>63</v>
      </c>
      <c r="B77" s="9" t="s">
        <v>59</v>
      </c>
      <c r="C77" s="18">
        <f>+C75+C74</f>
        <v>78.5</v>
      </c>
      <c r="D77" s="18">
        <f>+D75+D74</f>
        <v>78.5</v>
      </c>
      <c r="E77" s="18">
        <f t="shared" ref="E77:O77" si="20">+E75+E74</f>
        <v>78.5</v>
      </c>
      <c r="F77" s="18">
        <f t="shared" si="20"/>
        <v>78.5</v>
      </c>
      <c r="G77" s="18">
        <f t="shared" si="20"/>
        <v>78.5</v>
      </c>
      <c r="H77" s="18">
        <f t="shared" si="20"/>
        <v>78.5</v>
      </c>
      <c r="I77" s="18">
        <f t="shared" si="20"/>
        <v>78.5</v>
      </c>
      <c r="J77" s="18">
        <f t="shared" si="20"/>
        <v>78.5</v>
      </c>
      <c r="K77" s="18">
        <f t="shared" si="20"/>
        <v>78.509090909090901</v>
      </c>
      <c r="L77" s="18">
        <f>+L75+L74</f>
        <v>78.509090909090901</v>
      </c>
      <c r="M77" s="18">
        <f t="shared" si="20"/>
        <v>78.5</v>
      </c>
      <c r="N77" s="18">
        <f t="shared" si="20"/>
        <v>78.5</v>
      </c>
      <c r="O77" s="18">
        <f t="shared" si="20"/>
        <v>78.5</v>
      </c>
    </row>
    <row r="78" spans="1:17">
      <c r="A78" s="15" t="s">
        <v>64</v>
      </c>
      <c r="B78" s="16" t="s">
        <v>65</v>
      </c>
      <c r="C78" s="21">
        <f>+'[4]Trens Tipos e Ciclos'!C74</f>
        <v>0.96</v>
      </c>
      <c r="D78" s="21">
        <f>+'[4]Trens Tipos e Ciclos'!D74</f>
        <v>0.32</v>
      </c>
      <c r="E78" s="21">
        <f>+'[4]Trens Tipos e Ciclos'!E74</f>
        <v>0.82</v>
      </c>
      <c r="F78" s="21">
        <f>+'[4]Trens Tipos e Ciclos'!F74</f>
        <v>1.3</v>
      </c>
      <c r="G78" s="21">
        <f>+'[4]Trens Tipos e Ciclos'!G74</f>
        <v>0.8</v>
      </c>
      <c r="H78" s="21">
        <f>+'[4]Trens Tipos e Ciclos'!H74</f>
        <v>1.1399999999999999</v>
      </c>
      <c r="I78" s="21">
        <f>+'[4]Trens Tipos e Ciclos'!I74</f>
        <v>1.87</v>
      </c>
      <c r="J78" s="21">
        <f>+'[4]Trens Tipos e Ciclos'!J74</f>
        <v>1.95</v>
      </c>
      <c r="K78" s="21">
        <f>+'[4]Trens Tipos e Ciclos'!K74</f>
        <v>2.5</v>
      </c>
      <c r="L78" s="21">
        <f>+'[4]Trens Tipos e Ciclos'!L74</f>
        <v>1.27</v>
      </c>
      <c r="M78" s="21">
        <f>+'[4]Trens Tipos e Ciclos'!M74</f>
        <v>2.04</v>
      </c>
      <c r="N78" s="21">
        <f>+'[4]Trens Tipos e Ciclos'!N74</f>
        <v>0.91</v>
      </c>
      <c r="O78" s="21">
        <f>+'[4]Trens Tipos e Ciclos'!O74</f>
        <v>1.05</v>
      </c>
    </row>
    <row r="79" spans="1:17" ht="15.75">
      <c r="A79" s="8" t="s">
        <v>66</v>
      </c>
      <c r="B79" s="9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</row>
    <row r="80" spans="1:17">
      <c r="A80" s="2" t="s">
        <v>67</v>
      </c>
      <c r="B80" s="9" t="s">
        <v>68</v>
      </c>
      <c r="C80" s="22">
        <f>ROUNDUP(C72*C78*C61/(C58/100),0)</f>
        <v>30</v>
      </c>
      <c r="D80" s="22">
        <f>ROUNDUP(D72*D78*D61/(D58/100),0)</f>
        <v>15</v>
      </c>
      <c r="E80" s="22">
        <f t="shared" ref="E80:O80" si="21">ROUNDUP(E72*E78*E61/(E58/100),0)</f>
        <v>19</v>
      </c>
      <c r="F80" s="22">
        <f t="shared" si="21"/>
        <v>17</v>
      </c>
      <c r="G80" s="22">
        <f t="shared" si="21"/>
        <v>17</v>
      </c>
      <c r="H80" s="22">
        <f t="shared" si="21"/>
        <v>7</v>
      </c>
      <c r="I80" s="22">
        <f t="shared" si="21"/>
        <v>10</v>
      </c>
      <c r="J80" s="22">
        <f t="shared" si="21"/>
        <v>6</v>
      </c>
      <c r="K80" s="22">
        <f t="shared" si="21"/>
        <v>32</v>
      </c>
      <c r="L80" s="22">
        <f>ROUNDUP(L72*L78*L61/(L58/100),0)</f>
        <v>9</v>
      </c>
      <c r="M80" s="22">
        <f t="shared" si="21"/>
        <v>16</v>
      </c>
      <c r="N80" s="22">
        <f t="shared" si="21"/>
        <v>15</v>
      </c>
      <c r="O80" s="22">
        <f t="shared" si="21"/>
        <v>22</v>
      </c>
      <c r="Q80" s="23"/>
    </row>
    <row r="81" spans="1:15">
      <c r="A81" s="15" t="s">
        <v>69</v>
      </c>
      <c r="B81" s="16" t="s">
        <v>68</v>
      </c>
      <c r="C81" s="15">
        <f>+[4]Premissas!C52</f>
        <v>4</v>
      </c>
      <c r="D81" s="15">
        <f>+[4]Premissas!D52</f>
        <v>2</v>
      </c>
      <c r="E81" s="15">
        <f>+[4]Premissas!E52</f>
        <v>2</v>
      </c>
      <c r="F81" s="15">
        <f>+[4]Premissas!F52</f>
        <v>2</v>
      </c>
      <c r="G81" s="15">
        <f>+[4]Premissas!G52</f>
        <v>1</v>
      </c>
      <c r="H81" s="15">
        <f>+[4]Premissas!H52</f>
        <v>1</v>
      </c>
      <c r="I81" s="15">
        <f>+[4]Premissas!I52</f>
        <v>1</v>
      </c>
      <c r="J81" s="15">
        <f>+[4]Premissas!J52</f>
        <v>1</v>
      </c>
      <c r="K81" s="15">
        <f>+[4]Premissas!K52</f>
        <v>1</v>
      </c>
      <c r="L81" s="15">
        <f>+[4]Premissas!L52</f>
        <v>1</v>
      </c>
      <c r="M81" s="15">
        <f>+[4]Premissas!M52</f>
        <v>1</v>
      </c>
      <c r="N81" s="15">
        <f>+[4]Premissas!N52</f>
        <v>1</v>
      </c>
      <c r="O81" s="15">
        <f>+[4]Premissas!O52</f>
        <v>2</v>
      </c>
    </row>
    <row r="82" spans="1:15" ht="15.75">
      <c r="A82" s="24" t="s">
        <v>70</v>
      </c>
      <c r="B82" s="25" t="s">
        <v>68</v>
      </c>
      <c r="C82" s="24">
        <f>+ROUNDUP((C80+C81),0)</f>
        <v>34</v>
      </c>
      <c r="D82" s="24">
        <f>+ROUNDUP((D80+D81),0)</f>
        <v>17</v>
      </c>
      <c r="E82" s="24">
        <f t="shared" ref="E82:O82" si="22">+ROUNDUP((E80+E81),0)</f>
        <v>21</v>
      </c>
      <c r="F82" s="24">
        <f t="shared" si="22"/>
        <v>19</v>
      </c>
      <c r="G82" s="24">
        <f t="shared" si="22"/>
        <v>18</v>
      </c>
      <c r="H82" s="24">
        <f t="shared" si="22"/>
        <v>8</v>
      </c>
      <c r="I82" s="24">
        <f t="shared" si="22"/>
        <v>11</v>
      </c>
      <c r="J82" s="24">
        <f t="shared" si="22"/>
        <v>7</v>
      </c>
      <c r="K82" s="24">
        <f t="shared" si="22"/>
        <v>33</v>
      </c>
      <c r="L82" s="24">
        <f>+ROUNDUP((L80+L81),0)</f>
        <v>10</v>
      </c>
      <c r="M82" s="24">
        <f t="shared" si="22"/>
        <v>17</v>
      </c>
      <c r="N82" s="24">
        <f t="shared" si="22"/>
        <v>16</v>
      </c>
      <c r="O82" s="24">
        <f t="shared" si="22"/>
        <v>24</v>
      </c>
    </row>
    <row r="83" spans="1:15" ht="15.75">
      <c r="A83" s="26" t="s">
        <v>71</v>
      </c>
      <c r="B83" s="27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</row>
    <row r="84" spans="1:15" ht="16.5" thickBot="1">
      <c r="A84" s="29" t="s">
        <v>72</v>
      </c>
      <c r="B84" s="30" t="s">
        <v>73</v>
      </c>
      <c r="C84" s="29">
        <f>+ROUNDUP((C72*C62*C78/(C59/100)),0)</f>
        <v>796</v>
      </c>
      <c r="D84" s="29">
        <f>+ROUNDUP((D72*D62*D78/(D59/100)),0)</f>
        <v>385</v>
      </c>
      <c r="E84" s="29">
        <f t="shared" ref="E84:O84" si="23">+ROUNDUP((E72*E62*E78/(E59/100)),0)</f>
        <v>363</v>
      </c>
      <c r="F84" s="29">
        <f t="shared" si="23"/>
        <v>315</v>
      </c>
      <c r="G84" s="29">
        <f t="shared" si="23"/>
        <v>326</v>
      </c>
      <c r="H84" s="29">
        <f t="shared" si="23"/>
        <v>134</v>
      </c>
      <c r="I84" s="29">
        <f t="shared" si="23"/>
        <v>246</v>
      </c>
      <c r="J84" s="29">
        <f t="shared" si="23"/>
        <v>135</v>
      </c>
      <c r="K84" s="29">
        <f t="shared" si="23"/>
        <v>518</v>
      </c>
      <c r="L84" s="29">
        <f>+ROUNDUP((L72*L62*L78/(L59/100)),0)</f>
        <v>141</v>
      </c>
      <c r="M84" s="29">
        <f t="shared" si="23"/>
        <v>86</v>
      </c>
      <c r="N84" s="29">
        <f t="shared" si="23"/>
        <v>104</v>
      </c>
      <c r="O84" s="29">
        <f t="shared" si="23"/>
        <v>173</v>
      </c>
    </row>
    <row r="85" spans="1:15">
      <c r="A85" s="38" t="s">
        <v>76</v>
      </c>
      <c r="B85" s="38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</row>
    <row r="88" spans="1:15" ht="15.75">
      <c r="A88" s="1" t="s">
        <v>112</v>
      </c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</row>
    <row r="89" spans="1:15" ht="16.5" thickBot="1">
      <c r="A89" s="3" t="s">
        <v>79</v>
      </c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</row>
    <row r="90" spans="1:15" ht="15.75">
      <c r="A90" s="66" t="s">
        <v>1</v>
      </c>
      <c r="B90" s="66" t="s">
        <v>2</v>
      </c>
      <c r="C90" s="69" t="s">
        <v>3</v>
      </c>
      <c r="D90" s="69"/>
      <c r="E90" s="69"/>
      <c r="F90" s="69"/>
      <c r="G90" s="69"/>
      <c r="H90" s="69"/>
      <c r="I90" s="69"/>
      <c r="J90" s="69"/>
      <c r="K90" s="69"/>
      <c r="L90" s="69"/>
      <c r="M90" s="69"/>
      <c r="N90" s="69"/>
      <c r="O90" s="69"/>
    </row>
    <row r="91" spans="1:15" ht="15.75">
      <c r="A91" s="67"/>
      <c r="B91" s="67"/>
      <c r="C91" s="70" t="s">
        <v>4</v>
      </c>
      <c r="D91" s="70"/>
      <c r="E91" s="70"/>
      <c r="F91" s="70"/>
      <c r="G91" s="70"/>
      <c r="H91" s="4"/>
      <c r="I91" s="70" t="s">
        <v>5</v>
      </c>
      <c r="J91" s="70"/>
      <c r="K91" s="70" t="s">
        <v>6</v>
      </c>
      <c r="L91" s="70"/>
      <c r="M91" s="70"/>
      <c r="N91" s="70" t="s">
        <v>7</v>
      </c>
      <c r="O91" s="70"/>
    </row>
    <row r="92" spans="1:15" ht="15.75">
      <c r="A92" s="67"/>
      <c r="B92" s="67"/>
      <c r="C92" s="65" t="s">
        <v>8</v>
      </c>
      <c r="D92" s="65"/>
      <c r="E92" s="65"/>
      <c r="F92" s="65"/>
      <c r="G92" s="70" t="s">
        <v>9</v>
      </c>
      <c r="H92" s="70"/>
      <c r="I92" s="65" t="s">
        <v>10</v>
      </c>
      <c r="J92" s="65"/>
      <c r="K92" s="65" t="s">
        <v>11</v>
      </c>
      <c r="L92" s="65"/>
      <c r="M92" s="65"/>
      <c r="N92" s="4" t="s">
        <v>12</v>
      </c>
      <c r="O92" s="4" t="s">
        <v>13</v>
      </c>
    </row>
    <row r="93" spans="1:15" ht="15.75">
      <c r="A93" s="67"/>
      <c r="B93" s="67"/>
      <c r="C93" s="5" t="s">
        <v>14</v>
      </c>
      <c r="D93" s="6" t="str">
        <f>+C94</f>
        <v>Iguaçu</v>
      </c>
      <c r="E93" s="5" t="str">
        <f>+D94</f>
        <v>Desvio Ribas</v>
      </c>
      <c r="F93" s="6" t="s">
        <v>117</v>
      </c>
      <c r="G93" s="6" t="str">
        <f>+E94</f>
        <v>Guarapuava</v>
      </c>
      <c r="H93" s="6" t="str">
        <f>+G94</f>
        <v>Cascavel</v>
      </c>
      <c r="I93" s="5" t="s">
        <v>121</v>
      </c>
      <c r="J93" s="6" t="s">
        <v>15</v>
      </c>
      <c r="K93" s="6" t="str">
        <f>+J94</f>
        <v>Front. Argentina</v>
      </c>
      <c r="L93" s="6" t="str">
        <f>+K94</f>
        <v>J.V. Gonzalez</v>
      </c>
      <c r="M93" s="5" t="str">
        <f>+L94</f>
        <v>Salta</v>
      </c>
      <c r="N93" s="6" t="str">
        <f>+M94</f>
        <v>Socompa</v>
      </c>
      <c r="O93" s="5" t="str">
        <f>+N94</f>
        <v>A Victoria</v>
      </c>
    </row>
    <row r="94" spans="1:15" ht="16.5" thickBot="1">
      <c r="A94" s="68"/>
      <c r="B94" s="68"/>
      <c r="C94" s="7" t="s">
        <v>119</v>
      </c>
      <c r="D94" s="7" t="s">
        <v>16</v>
      </c>
      <c r="E94" s="7" t="s">
        <v>17</v>
      </c>
      <c r="F94" s="7" t="s">
        <v>118</v>
      </c>
      <c r="G94" s="7" t="s">
        <v>18</v>
      </c>
      <c r="H94" s="7" t="s">
        <v>120</v>
      </c>
      <c r="I94" s="7" t="s">
        <v>19</v>
      </c>
      <c r="J94" s="7" t="s">
        <v>122</v>
      </c>
      <c r="K94" s="7" t="s">
        <v>123</v>
      </c>
      <c r="L94" s="7" t="s">
        <v>20</v>
      </c>
      <c r="M94" s="7" t="s">
        <v>21</v>
      </c>
      <c r="N94" s="7" t="s">
        <v>22</v>
      </c>
      <c r="O94" s="7" t="s">
        <v>23</v>
      </c>
    </row>
    <row r="95" spans="1:15" ht="15.75">
      <c r="A95" s="8" t="s">
        <v>24</v>
      </c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</row>
    <row r="96" spans="1:15">
      <c r="A96" s="2" t="s">
        <v>25</v>
      </c>
      <c r="B96" s="9" t="s">
        <v>26</v>
      </c>
      <c r="C96" s="10">
        <f>+[4]Premissas!C13</f>
        <v>15000000</v>
      </c>
      <c r="D96" s="10">
        <f>+[4]Premissas!D13</f>
        <v>21100000</v>
      </c>
      <c r="E96" s="10">
        <f>+[4]Premissas!E13</f>
        <v>9100000</v>
      </c>
      <c r="F96" s="10">
        <f>+[4]Premissas!F13</f>
        <v>4500000</v>
      </c>
      <c r="G96" s="10">
        <f>+[4]Premissas!G13</f>
        <v>8500000</v>
      </c>
      <c r="H96" s="10">
        <f>+[4]Premissas!H13</f>
        <v>3100000</v>
      </c>
      <c r="I96" s="10">
        <f>+[4]Premissas!I13</f>
        <v>3300000</v>
      </c>
      <c r="J96" s="10">
        <f>+[4]Premissas!J13</f>
        <v>1500000</v>
      </c>
      <c r="K96" s="10">
        <f>+[4]Premissas!K13</f>
        <v>3800000</v>
      </c>
      <c r="L96" s="10">
        <f>+[4]Premissas!L13</f>
        <v>2000000</v>
      </c>
      <c r="M96" s="10">
        <f>+[4]Premissas!M13</f>
        <v>700000</v>
      </c>
      <c r="N96" s="10">
        <f>+[4]Premissas!N13</f>
        <v>1900000</v>
      </c>
      <c r="O96" s="10">
        <f>+[4]Premissas!O13</f>
        <v>2700000</v>
      </c>
    </row>
    <row r="97" spans="1:15">
      <c r="A97" s="2" t="s">
        <v>27</v>
      </c>
      <c r="B97" s="9" t="s">
        <v>28</v>
      </c>
      <c r="C97" s="11">
        <f>+C54</f>
        <v>108.76</v>
      </c>
      <c r="D97" s="11">
        <f>+D54</f>
        <v>117.47</v>
      </c>
      <c r="E97" s="11">
        <f t="shared" ref="E97:O98" si="24">+E54</f>
        <v>211.9</v>
      </c>
      <c r="F97" s="11">
        <f t="shared" si="24"/>
        <v>274.30700000000002</v>
      </c>
      <c r="G97" s="11">
        <f t="shared" si="24"/>
        <v>248</v>
      </c>
      <c r="H97" s="11">
        <f t="shared" si="24"/>
        <v>173.6</v>
      </c>
      <c r="I97" s="11">
        <f t="shared" si="24"/>
        <v>288.60000000000002</v>
      </c>
      <c r="J97" s="11">
        <f t="shared" si="24"/>
        <v>324.05</v>
      </c>
      <c r="K97" s="11">
        <f t="shared" si="24"/>
        <v>655.43499999999995</v>
      </c>
      <c r="L97" s="11">
        <f>+L54</f>
        <v>262.89999999999998</v>
      </c>
      <c r="M97" s="11">
        <f t="shared" si="24"/>
        <v>571</v>
      </c>
      <c r="N97" s="11">
        <f t="shared" si="24"/>
        <v>181</v>
      </c>
      <c r="O97" s="11">
        <f t="shared" si="24"/>
        <v>159</v>
      </c>
    </row>
    <row r="98" spans="1:15">
      <c r="A98" s="2" t="s">
        <v>29</v>
      </c>
      <c r="B98" s="9" t="s">
        <v>30</v>
      </c>
      <c r="C98" s="12">
        <f>+C55</f>
        <v>1</v>
      </c>
      <c r="D98" s="12">
        <f>+D55</f>
        <v>0.9</v>
      </c>
      <c r="E98" s="12">
        <f t="shared" si="24"/>
        <v>1</v>
      </c>
      <c r="F98" s="12">
        <f t="shared" si="24"/>
        <v>0.85</v>
      </c>
      <c r="G98" s="12">
        <f t="shared" si="24"/>
        <v>1</v>
      </c>
      <c r="H98" s="12">
        <f t="shared" si="24"/>
        <v>1</v>
      </c>
      <c r="I98" s="12">
        <f t="shared" si="24"/>
        <v>0.9</v>
      </c>
      <c r="J98" s="12">
        <f t="shared" si="24"/>
        <v>0.9</v>
      </c>
      <c r="K98" s="12">
        <f t="shared" si="24"/>
        <v>0.85</v>
      </c>
      <c r="L98" s="12">
        <f>+L55</f>
        <v>0.85</v>
      </c>
      <c r="M98" s="12">
        <f t="shared" si="24"/>
        <v>1</v>
      </c>
      <c r="N98" s="12">
        <f t="shared" si="24"/>
        <v>1</v>
      </c>
      <c r="O98" s="12">
        <f t="shared" si="24"/>
        <v>0.75</v>
      </c>
    </row>
    <row r="99" spans="1:15">
      <c r="A99" s="2" t="s">
        <v>31</v>
      </c>
      <c r="B99" s="9" t="s">
        <v>28</v>
      </c>
      <c r="C99" s="11">
        <f>+C97*C98</f>
        <v>108.76</v>
      </c>
      <c r="D99" s="11">
        <f>+D97*D98</f>
        <v>105.723</v>
      </c>
      <c r="E99" s="11">
        <f t="shared" ref="E99:O99" si="25">+E97*E98</f>
        <v>211.9</v>
      </c>
      <c r="F99" s="11">
        <f t="shared" si="25"/>
        <v>233.16095000000001</v>
      </c>
      <c r="G99" s="11">
        <f t="shared" si="25"/>
        <v>248</v>
      </c>
      <c r="H99" s="11">
        <f t="shared" si="25"/>
        <v>173.6</v>
      </c>
      <c r="I99" s="11">
        <f t="shared" si="25"/>
        <v>259.74</v>
      </c>
      <c r="J99" s="11">
        <f t="shared" si="25"/>
        <v>291.64500000000004</v>
      </c>
      <c r="K99" s="11">
        <f t="shared" si="25"/>
        <v>557.11974999999995</v>
      </c>
      <c r="L99" s="11">
        <f>+L97*L98</f>
        <v>223.46499999999997</v>
      </c>
      <c r="M99" s="11">
        <f t="shared" si="25"/>
        <v>571</v>
      </c>
      <c r="N99" s="11">
        <f t="shared" si="25"/>
        <v>181</v>
      </c>
      <c r="O99" s="11">
        <f t="shared" si="25"/>
        <v>119.25</v>
      </c>
    </row>
    <row r="100" spans="1:15">
      <c r="A100" s="2" t="s">
        <v>32</v>
      </c>
      <c r="B100" s="13" t="s">
        <v>33</v>
      </c>
      <c r="C100" s="10">
        <f>+C96*C99/1000</f>
        <v>1631400</v>
      </c>
      <c r="D100" s="10">
        <f>+D96*D99/1000</f>
        <v>2230755.2999999998</v>
      </c>
      <c r="E100" s="10">
        <f t="shared" ref="E100:O100" si="26">+E96*E99/1000</f>
        <v>1928290</v>
      </c>
      <c r="F100" s="10">
        <f t="shared" si="26"/>
        <v>1049224.2750000001</v>
      </c>
      <c r="G100" s="10">
        <f t="shared" si="26"/>
        <v>2108000</v>
      </c>
      <c r="H100" s="10">
        <f t="shared" si="26"/>
        <v>538160</v>
      </c>
      <c r="I100" s="10">
        <f t="shared" si="26"/>
        <v>857142</v>
      </c>
      <c r="J100" s="10">
        <f t="shared" si="26"/>
        <v>437467.50000000006</v>
      </c>
      <c r="K100" s="10">
        <f t="shared" si="26"/>
        <v>2117055.0499999998</v>
      </c>
      <c r="L100" s="10">
        <f>+L96*L99/1000</f>
        <v>446929.99999999994</v>
      </c>
      <c r="M100" s="10">
        <f t="shared" si="26"/>
        <v>399700</v>
      </c>
      <c r="N100" s="10">
        <f t="shared" si="26"/>
        <v>343900</v>
      </c>
      <c r="O100" s="10">
        <f t="shared" si="26"/>
        <v>321975</v>
      </c>
    </row>
    <row r="101" spans="1:15">
      <c r="A101" s="2" t="s">
        <v>34</v>
      </c>
      <c r="B101" s="9" t="s">
        <v>30</v>
      </c>
      <c r="C101" s="14">
        <f>+C58</f>
        <v>80</v>
      </c>
      <c r="D101" s="14">
        <f>+D58</f>
        <v>80</v>
      </c>
      <c r="E101" s="14">
        <f t="shared" ref="E101:O102" si="27">+E58</f>
        <v>80</v>
      </c>
      <c r="F101" s="14">
        <f t="shared" si="27"/>
        <v>80</v>
      </c>
      <c r="G101" s="14">
        <f t="shared" si="27"/>
        <v>80</v>
      </c>
      <c r="H101" s="14">
        <f t="shared" si="27"/>
        <v>80</v>
      </c>
      <c r="I101" s="14">
        <f t="shared" si="27"/>
        <v>80</v>
      </c>
      <c r="J101" s="14">
        <f t="shared" si="27"/>
        <v>80</v>
      </c>
      <c r="K101" s="14">
        <f t="shared" si="27"/>
        <v>80</v>
      </c>
      <c r="L101" s="14">
        <f>+L58</f>
        <v>80</v>
      </c>
      <c r="M101" s="14">
        <f t="shared" si="27"/>
        <v>80</v>
      </c>
      <c r="N101" s="14">
        <f t="shared" si="27"/>
        <v>80</v>
      </c>
      <c r="O101" s="14">
        <f t="shared" si="27"/>
        <v>80</v>
      </c>
    </row>
    <row r="102" spans="1:15">
      <c r="A102" s="15" t="s">
        <v>35</v>
      </c>
      <c r="B102" s="16" t="s">
        <v>30</v>
      </c>
      <c r="C102" s="17">
        <f>+C59</f>
        <v>90</v>
      </c>
      <c r="D102" s="17">
        <f>+D59</f>
        <v>90</v>
      </c>
      <c r="E102" s="17">
        <f t="shared" si="27"/>
        <v>90</v>
      </c>
      <c r="F102" s="17">
        <f t="shared" si="27"/>
        <v>90</v>
      </c>
      <c r="G102" s="17">
        <f t="shared" si="27"/>
        <v>90</v>
      </c>
      <c r="H102" s="17">
        <f t="shared" si="27"/>
        <v>90</v>
      </c>
      <c r="I102" s="17">
        <f t="shared" si="27"/>
        <v>90</v>
      </c>
      <c r="J102" s="17">
        <f t="shared" si="27"/>
        <v>90</v>
      </c>
      <c r="K102" s="17">
        <f t="shared" si="27"/>
        <v>90</v>
      </c>
      <c r="L102" s="17">
        <f>+L59</f>
        <v>90</v>
      </c>
      <c r="M102" s="17">
        <f t="shared" si="27"/>
        <v>90</v>
      </c>
      <c r="N102" s="17">
        <f t="shared" si="27"/>
        <v>90</v>
      </c>
      <c r="O102" s="17">
        <f t="shared" si="27"/>
        <v>90</v>
      </c>
    </row>
    <row r="103" spans="1:15" ht="15.75">
      <c r="A103" s="8" t="s">
        <v>36</v>
      </c>
      <c r="B103" s="9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</row>
    <row r="104" spans="1:15">
      <c r="A104" s="2" t="s">
        <v>37</v>
      </c>
      <c r="B104" s="9" t="s">
        <v>38</v>
      </c>
      <c r="C104" s="2">
        <f t="shared" ref="C104:O106" si="28">+C61</f>
        <v>3</v>
      </c>
      <c r="D104" s="2">
        <f t="shared" si="28"/>
        <v>3</v>
      </c>
      <c r="E104" s="2">
        <f t="shared" si="28"/>
        <v>4</v>
      </c>
      <c r="F104" s="2">
        <f t="shared" si="28"/>
        <v>2</v>
      </c>
      <c r="G104" s="2">
        <f t="shared" si="28"/>
        <v>4</v>
      </c>
      <c r="H104" s="2">
        <f t="shared" si="28"/>
        <v>4</v>
      </c>
      <c r="I104" s="2">
        <f t="shared" si="28"/>
        <v>3</v>
      </c>
      <c r="J104" s="2">
        <f t="shared" si="28"/>
        <v>3</v>
      </c>
      <c r="K104" s="2">
        <f t="shared" si="28"/>
        <v>3</v>
      </c>
      <c r="L104" s="2">
        <f>+L61</f>
        <v>3</v>
      </c>
      <c r="M104" s="2">
        <f t="shared" si="28"/>
        <v>2</v>
      </c>
      <c r="N104" s="2">
        <f t="shared" si="28"/>
        <v>3</v>
      </c>
      <c r="O104" s="2">
        <f t="shared" si="28"/>
        <v>4</v>
      </c>
    </row>
    <row r="105" spans="1:15">
      <c r="A105" s="2" t="s">
        <v>39</v>
      </c>
      <c r="B105" s="9" t="s">
        <v>40</v>
      </c>
      <c r="C105" s="2">
        <f t="shared" si="28"/>
        <v>90</v>
      </c>
      <c r="D105" s="2">
        <f t="shared" si="28"/>
        <v>90</v>
      </c>
      <c r="E105" s="2">
        <f t="shared" si="28"/>
        <v>90</v>
      </c>
      <c r="F105" s="2">
        <f t="shared" si="28"/>
        <v>42</v>
      </c>
      <c r="G105" s="2">
        <f t="shared" si="28"/>
        <v>90</v>
      </c>
      <c r="H105" s="2">
        <f t="shared" si="28"/>
        <v>90</v>
      </c>
      <c r="I105" s="2">
        <f t="shared" si="28"/>
        <v>90</v>
      </c>
      <c r="J105" s="2">
        <f t="shared" si="28"/>
        <v>90</v>
      </c>
      <c r="K105" s="2">
        <f t="shared" si="28"/>
        <v>55</v>
      </c>
      <c r="L105" s="2">
        <f>+L62</f>
        <v>55</v>
      </c>
      <c r="M105" s="2">
        <f t="shared" si="28"/>
        <v>12</v>
      </c>
      <c r="N105" s="2">
        <f t="shared" si="28"/>
        <v>24</v>
      </c>
      <c r="O105" s="2">
        <f t="shared" si="28"/>
        <v>36</v>
      </c>
    </row>
    <row r="106" spans="1:15">
      <c r="A106" s="2" t="s">
        <v>41</v>
      </c>
      <c r="B106" s="9" t="s">
        <v>42</v>
      </c>
      <c r="C106" s="10">
        <f t="shared" si="28"/>
        <v>5265</v>
      </c>
      <c r="D106" s="10">
        <f t="shared" si="28"/>
        <v>5265</v>
      </c>
      <c r="E106" s="10">
        <f t="shared" si="28"/>
        <v>5265</v>
      </c>
      <c r="F106" s="10">
        <f t="shared" si="28"/>
        <v>2457</v>
      </c>
      <c r="G106" s="10">
        <f t="shared" si="28"/>
        <v>5265</v>
      </c>
      <c r="H106" s="10">
        <f t="shared" si="28"/>
        <v>5265</v>
      </c>
      <c r="I106" s="10">
        <f t="shared" si="28"/>
        <v>5265</v>
      </c>
      <c r="J106" s="10">
        <f t="shared" si="28"/>
        <v>5265</v>
      </c>
      <c r="K106" s="10">
        <f t="shared" si="28"/>
        <v>3218</v>
      </c>
      <c r="L106" s="10">
        <f>+L63</f>
        <v>3218</v>
      </c>
      <c r="M106" s="10">
        <f t="shared" si="28"/>
        <v>702</v>
      </c>
      <c r="N106" s="10">
        <f t="shared" si="28"/>
        <v>1404</v>
      </c>
      <c r="O106" s="10">
        <f t="shared" si="28"/>
        <v>2106</v>
      </c>
    </row>
    <row r="107" spans="1:15">
      <c r="A107" s="2" t="s">
        <v>43</v>
      </c>
      <c r="B107" s="9" t="s">
        <v>44</v>
      </c>
      <c r="C107" s="11">
        <f>+C96/C111*C99</f>
        <v>572621.4</v>
      </c>
      <c r="D107" s="11">
        <f>+D96/D111*D99</f>
        <v>556631.59499999997</v>
      </c>
      <c r="E107" s="11">
        <f t="shared" ref="E107:O107" si="29">+E96/E111*E99</f>
        <v>1115653.5</v>
      </c>
      <c r="F107" s="11">
        <f t="shared" si="29"/>
        <v>572876.45415000001</v>
      </c>
      <c r="G107" s="11">
        <f t="shared" si="29"/>
        <v>1305720</v>
      </c>
      <c r="H107" s="11">
        <f t="shared" si="29"/>
        <v>914004</v>
      </c>
      <c r="I107" s="11">
        <f t="shared" si="29"/>
        <v>1367531.1</v>
      </c>
      <c r="J107" s="11">
        <f t="shared" si="29"/>
        <v>1535510.9250000005</v>
      </c>
      <c r="K107" s="11">
        <f t="shared" si="29"/>
        <v>1792811.3554999996</v>
      </c>
      <c r="L107" s="11">
        <f>+L96/L111*L99</f>
        <v>719110.36999999988</v>
      </c>
      <c r="M107" s="11">
        <f t="shared" si="29"/>
        <v>400842</v>
      </c>
      <c r="N107" s="11">
        <f t="shared" si="29"/>
        <v>254124</v>
      </c>
      <c r="O107" s="11">
        <f t="shared" si="29"/>
        <v>251140.5</v>
      </c>
    </row>
    <row r="108" spans="1:15">
      <c r="A108" s="2" t="s">
        <v>45</v>
      </c>
      <c r="B108" s="9" t="s">
        <v>46</v>
      </c>
      <c r="C108" s="11">
        <f>+C65</f>
        <v>7065</v>
      </c>
      <c r="D108" s="11">
        <f>+D65</f>
        <v>7065</v>
      </c>
      <c r="E108" s="11">
        <f t="shared" ref="E108:O108" si="30">+E65</f>
        <v>7065</v>
      </c>
      <c r="F108" s="11">
        <f t="shared" si="30"/>
        <v>3297</v>
      </c>
      <c r="G108" s="11">
        <f t="shared" si="30"/>
        <v>7065</v>
      </c>
      <c r="H108" s="11">
        <f t="shared" si="30"/>
        <v>7065</v>
      </c>
      <c r="I108" s="11">
        <f t="shared" si="30"/>
        <v>7065</v>
      </c>
      <c r="J108" s="11">
        <f t="shared" si="30"/>
        <v>7065</v>
      </c>
      <c r="K108" s="11">
        <f t="shared" si="30"/>
        <v>4318</v>
      </c>
      <c r="L108" s="11">
        <f>+L65</f>
        <v>4318</v>
      </c>
      <c r="M108" s="11">
        <f t="shared" si="30"/>
        <v>942</v>
      </c>
      <c r="N108" s="11">
        <f t="shared" si="30"/>
        <v>1884</v>
      </c>
      <c r="O108" s="11">
        <f t="shared" si="30"/>
        <v>2826</v>
      </c>
    </row>
    <row r="109" spans="1:15">
      <c r="A109" s="2" t="s">
        <v>47</v>
      </c>
      <c r="B109" s="9" t="s">
        <v>48</v>
      </c>
      <c r="C109" s="11">
        <f>+'[4]Trens Tipos e Ciclos'!C58</f>
        <v>1515</v>
      </c>
      <c r="D109" s="11">
        <f>+'[4]Trens Tipos e Ciclos'!D58</f>
        <v>1515</v>
      </c>
      <c r="E109" s="11">
        <f>+'[4]Trens Tipos e Ciclos'!E58</f>
        <v>1540</v>
      </c>
      <c r="F109" s="11">
        <f>+'[4]Trens Tipos e Ciclos'!F58</f>
        <v>722</v>
      </c>
      <c r="G109" s="11">
        <f>+'[4]Trens Tipos e Ciclos'!G58</f>
        <v>1540</v>
      </c>
      <c r="H109" s="11">
        <f>+'[4]Trens Tipos e Ciclos'!H58</f>
        <v>1540</v>
      </c>
      <c r="I109" s="11">
        <f>+'[4]Trens Tipos e Ciclos'!I58</f>
        <v>1515</v>
      </c>
      <c r="J109" s="11">
        <f>+'[4]Trens Tipos e Ciclos'!J58</f>
        <v>1515</v>
      </c>
      <c r="K109" s="11">
        <f>+'[4]Trens Tipos e Ciclos'!K58</f>
        <v>955</v>
      </c>
      <c r="L109" s="11">
        <f>+'[4]Trens Tipos e Ciclos'!L58</f>
        <v>955</v>
      </c>
      <c r="M109" s="11">
        <f>+'[4]Trens Tipos e Ciclos'!M58</f>
        <v>232</v>
      </c>
      <c r="N109" s="11">
        <f>+'[4]Trens Tipos e Ciclos'!N58</f>
        <v>444</v>
      </c>
      <c r="O109" s="11">
        <f>+'[4]Trens Tipos e Ciclos'!O58</f>
        <v>656</v>
      </c>
    </row>
    <row r="110" spans="1:15">
      <c r="A110" s="2" t="s">
        <v>49</v>
      </c>
      <c r="B110" s="9" t="s">
        <v>48</v>
      </c>
      <c r="C110" s="11">
        <f>+C109+[4]Premissas!C109*2+[4]Premissas!C110</f>
        <v>1726.34</v>
      </c>
      <c r="D110" s="11">
        <f>+D109+[4]Premissas!D109*2+[4]Premissas!D110</f>
        <v>1726.34</v>
      </c>
      <c r="E110" s="11">
        <f>+E109+[4]Premissas!E109*2+[4]Premissas!E110</f>
        <v>1751.34</v>
      </c>
      <c r="F110" s="11">
        <f>+F109+[4]Premissas!F109*2+[4]Premissas!F110</f>
        <v>933.34</v>
      </c>
      <c r="G110" s="11">
        <f>+G109+[4]Premissas!G109*2+[4]Premissas!G110</f>
        <v>1751.34</v>
      </c>
      <c r="H110" s="11">
        <f>+H109+[4]Premissas!H109*2+[4]Premissas!H110</f>
        <v>1751.34</v>
      </c>
      <c r="I110" s="11">
        <f>+I109+[4]Premissas!I109*2+[4]Premissas!I110</f>
        <v>1726.34</v>
      </c>
      <c r="J110" s="11">
        <f>+J109+[4]Premissas!J109*2+[4]Premissas!J110</f>
        <v>1726.34</v>
      </c>
      <c r="K110" s="11">
        <f>+K109+[4]Premissas!K109*2+[4]Premissas!K110</f>
        <v>1166.3399999999999</v>
      </c>
      <c r="L110" s="11">
        <f>+L109+[4]Premissas!L109*2+[4]Premissas!L110</f>
        <v>1166.3399999999999</v>
      </c>
      <c r="M110" s="11">
        <f>+M109+[4]Premissas!M109*2+[4]Premissas!M110</f>
        <v>443.34000000000003</v>
      </c>
      <c r="N110" s="11">
        <f>+N109+[4]Premissas!N109*2+[4]Premissas!N110</f>
        <v>655.34</v>
      </c>
      <c r="O110" s="11">
        <f>+O109+[4]Premissas!O109*2+[4]Premissas!O110</f>
        <v>867.34</v>
      </c>
    </row>
    <row r="111" spans="1:15">
      <c r="A111" s="2" t="s">
        <v>50</v>
      </c>
      <c r="B111" s="9" t="s">
        <v>51</v>
      </c>
      <c r="C111" s="11">
        <f>+C96/C106</f>
        <v>2849.002849002849</v>
      </c>
      <c r="D111" s="11">
        <f>+D96/D106</f>
        <v>4007.5973409306744</v>
      </c>
      <c r="E111" s="11">
        <f t="shared" ref="E111:O111" si="31">+E96/E106</f>
        <v>1728.3950617283951</v>
      </c>
      <c r="F111" s="11">
        <f t="shared" si="31"/>
        <v>1831.5018315018315</v>
      </c>
      <c r="G111" s="11">
        <f t="shared" si="31"/>
        <v>1614.4349477682811</v>
      </c>
      <c r="H111" s="11">
        <f t="shared" si="31"/>
        <v>588.79392212725543</v>
      </c>
      <c r="I111" s="11">
        <f t="shared" si="31"/>
        <v>626.78062678062679</v>
      </c>
      <c r="J111" s="11">
        <f t="shared" si="31"/>
        <v>284.90028490028487</v>
      </c>
      <c r="K111" s="11">
        <f t="shared" si="31"/>
        <v>1180.8576755748913</v>
      </c>
      <c r="L111" s="11">
        <f>+L96/L106</f>
        <v>621.50403977625854</v>
      </c>
      <c r="M111" s="11">
        <f t="shared" si="31"/>
        <v>997.15099715099711</v>
      </c>
      <c r="N111" s="11">
        <f t="shared" si="31"/>
        <v>1353.2763532763533</v>
      </c>
      <c r="O111" s="11">
        <f t="shared" si="31"/>
        <v>1282.051282051282</v>
      </c>
    </row>
    <row r="112" spans="1:15">
      <c r="A112" s="2" t="s">
        <v>52</v>
      </c>
      <c r="B112" s="9" t="s">
        <v>53</v>
      </c>
      <c r="C112" s="10">
        <f>+C69</f>
        <v>330</v>
      </c>
      <c r="D112" s="10">
        <f>+D69</f>
        <v>330</v>
      </c>
      <c r="E112" s="10">
        <f t="shared" ref="E112:O112" si="32">+E69</f>
        <v>330</v>
      </c>
      <c r="F112" s="10">
        <f t="shared" si="32"/>
        <v>330</v>
      </c>
      <c r="G112" s="10">
        <f t="shared" si="32"/>
        <v>330</v>
      </c>
      <c r="H112" s="10">
        <f t="shared" si="32"/>
        <v>330</v>
      </c>
      <c r="I112" s="10">
        <f t="shared" si="32"/>
        <v>330</v>
      </c>
      <c r="J112" s="10">
        <f t="shared" si="32"/>
        <v>330</v>
      </c>
      <c r="K112" s="10">
        <f t="shared" si="32"/>
        <v>330</v>
      </c>
      <c r="L112" s="10">
        <f>+L69</f>
        <v>330</v>
      </c>
      <c r="M112" s="10">
        <f t="shared" si="32"/>
        <v>300</v>
      </c>
      <c r="N112" s="10">
        <f t="shared" si="32"/>
        <v>330</v>
      </c>
      <c r="O112" s="10">
        <f t="shared" si="32"/>
        <v>330</v>
      </c>
    </row>
    <row r="113" spans="1:15">
      <c r="A113" s="2" t="s">
        <v>54</v>
      </c>
      <c r="B113" s="9" t="s">
        <v>55</v>
      </c>
      <c r="C113" s="18">
        <f>+C111/C112</f>
        <v>8.6333419666752995</v>
      </c>
      <c r="D113" s="18">
        <f>+D111/D112</f>
        <v>12.144234366456589</v>
      </c>
      <c r="E113" s="18">
        <f t="shared" ref="E113:O113" si="33">+E111/E112</f>
        <v>5.2375607931163488</v>
      </c>
      <c r="F113" s="18">
        <f t="shared" si="33"/>
        <v>5.5500055500055501</v>
      </c>
      <c r="G113" s="18">
        <f t="shared" si="33"/>
        <v>4.8922271144493363</v>
      </c>
      <c r="H113" s="18">
        <f t="shared" si="33"/>
        <v>1.7842240064462285</v>
      </c>
      <c r="I113" s="18">
        <f t="shared" si="33"/>
        <v>1.899335232668566</v>
      </c>
      <c r="J113" s="18">
        <f t="shared" si="33"/>
        <v>0.86333419666752997</v>
      </c>
      <c r="K113" s="18">
        <f t="shared" si="33"/>
        <v>3.5783565926511858</v>
      </c>
      <c r="L113" s="18">
        <f>+L111/L112</f>
        <v>1.8833455750795713</v>
      </c>
      <c r="M113" s="18">
        <f t="shared" si="33"/>
        <v>3.3238366571699904</v>
      </c>
      <c r="N113" s="18">
        <f t="shared" si="33"/>
        <v>4.1008374341707681</v>
      </c>
      <c r="O113" s="18">
        <f t="shared" si="33"/>
        <v>3.8850038850038846</v>
      </c>
    </row>
    <row r="114" spans="1:15">
      <c r="A114" s="2" t="s">
        <v>56</v>
      </c>
      <c r="B114" s="9" t="s">
        <v>30</v>
      </c>
      <c r="C114" s="19">
        <f>+C71</f>
        <v>0.2</v>
      </c>
      <c r="D114" s="19">
        <f>+D71</f>
        <v>0.2</v>
      </c>
      <c r="E114" s="19">
        <f t="shared" ref="E114:O114" si="34">+E71</f>
        <v>0.2</v>
      </c>
      <c r="F114" s="19">
        <f t="shared" si="34"/>
        <v>0.2</v>
      </c>
      <c r="G114" s="19">
        <f t="shared" si="34"/>
        <v>0.2</v>
      </c>
      <c r="H114" s="19">
        <f t="shared" si="34"/>
        <v>0.2</v>
      </c>
      <c r="I114" s="19">
        <f t="shared" si="34"/>
        <v>0.2</v>
      </c>
      <c r="J114" s="19">
        <f t="shared" si="34"/>
        <v>0.2</v>
      </c>
      <c r="K114" s="19">
        <f t="shared" si="34"/>
        <v>0.2</v>
      </c>
      <c r="L114" s="19">
        <f>+L71</f>
        <v>0.2</v>
      </c>
      <c r="M114" s="19">
        <f t="shared" si="34"/>
        <v>0.1</v>
      </c>
      <c r="N114" s="19">
        <f t="shared" si="34"/>
        <v>0.1</v>
      </c>
      <c r="O114" s="19">
        <f t="shared" si="34"/>
        <v>0.1</v>
      </c>
    </row>
    <row r="115" spans="1:15">
      <c r="A115" s="2" t="s">
        <v>57</v>
      </c>
      <c r="B115" s="9" t="s">
        <v>55</v>
      </c>
      <c r="C115" s="18">
        <f>+C113+C113*C114</f>
        <v>10.36001036001036</v>
      </c>
      <c r="D115" s="18">
        <f>+D113+D113*D114</f>
        <v>14.573081239747907</v>
      </c>
      <c r="E115" s="18">
        <f t="shared" ref="E115:O115" si="35">+E113+E113*E114</f>
        <v>6.2850729517396182</v>
      </c>
      <c r="F115" s="18">
        <f t="shared" si="35"/>
        <v>6.6600066600066601</v>
      </c>
      <c r="G115" s="18">
        <f t="shared" si="35"/>
        <v>5.8706725373392032</v>
      </c>
      <c r="H115" s="18">
        <f t="shared" si="35"/>
        <v>2.1410688077354743</v>
      </c>
      <c r="I115" s="18">
        <f t="shared" si="35"/>
        <v>2.2792022792022792</v>
      </c>
      <c r="J115" s="18">
        <f t="shared" si="35"/>
        <v>1.0360010360010361</v>
      </c>
      <c r="K115" s="18">
        <f t="shared" si="35"/>
        <v>4.2940279111814235</v>
      </c>
      <c r="L115" s="18">
        <f>+L113+L113*L114</f>
        <v>2.2600146900954856</v>
      </c>
      <c r="M115" s="18">
        <f t="shared" si="35"/>
        <v>3.6562203228869894</v>
      </c>
      <c r="N115" s="18">
        <f t="shared" si="35"/>
        <v>4.5109211775878446</v>
      </c>
      <c r="O115" s="18">
        <f t="shared" si="35"/>
        <v>4.2735042735042734</v>
      </c>
    </row>
    <row r="116" spans="1:15">
      <c r="A116" s="2" t="s">
        <v>58</v>
      </c>
      <c r="B116" s="9" t="s">
        <v>59</v>
      </c>
      <c r="C116" s="18">
        <f>+C73</f>
        <v>60</v>
      </c>
      <c r="D116" s="18">
        <f>+D73</f>
        <v>60</v>
      </c>
      <c r="E116" s="18">
        <f t="shared" ref="E116:O116" si="36">+E73</f>
        <v>60</v>
      </c>
      <c r="F116" s="18">
        <f t="shared" si="36"/>
        <v>60</v>
      </c>
      <c r="G116" s="18">
        <f t="shared" si="36"/>
        <v>60</v>
      </c>
      <c r="H116" s="18">
        <f t="shared" si="36"/>
        <v>60</v>
      </c>
      <c r="I116" s="18">
        <f t="shared" si="36"/>
        <v>60</v>
      </c>
      <c r="J116" s="18">
        <f t="shared" si="36"/>
        <v>60</v>
      </c>
      <c r="K116" s="18">
        <f t="shared" si="36"/>
        <v>60</v>
      </c>
      <c r="L116" s="18">
        <f>+L73</f>
        <v>60</v>
      </c>
      <c r="M116" s="18">
        <f t="shared" si="36"/>
        <v>60</v>
      </c>
      <c r="N116" s="18">
        <f t="shared" si="36"/>
        <v>60</v>
      </c>
      <c r="O116" s="18">
        <f t="shared" si="36"/>
        <v>60</v>
      </c>
    </row>
    <row r="117" spans="1:15">
      <c r="A117" s="2" t="s">
        <v>60</v>
      </c>
      <c r="B117" s="9" t="s">
        <v>59</v>
      </c>
      <c r="C117" s="18">
        <f>+C106/C105</f>
        <v>58.5</v>
      </c>
      <c r="D117" s="18">
        <f>+D106/D105</f>
        <v>58.5</v>
      </c>
      <c r="E117" s="18">
        <f t="shared" ref="E117:O117" si="37">+E106/E105</f>
        <v>58.5</v>
      </c>
      <c r="F117" s="18">
        <f t="shared" si="37"/>
        <v>58.5</v>
      </c>
      <c r="G117" s="18">
        <f t="shared" si="37"/>
        <v>58.5</v>
      </c>
      <c r="H117" s="18">
        <f t="shared" si="37"/>
        <v>58.5</v>
      </c>
      <c r="I117" s="18">
        <f t="shared" si="37"/>
        <v>58.5</v>
      </c>
      <c r="J117" s="18">
        <f t="shared" si="37"/>
        <v>58.5</v>
      </c>
      <c r="K117" s="18">
        <f t="shared" si="37"/>
        <v>58.509090909090908</v>
      </c>
      <c r="L117" s="18">
        <f>+L106/L105</f>
        <v>58.509090909090908</v>
      </c>
      <c r="M117" s="18">
        <f t="shared" si="37"/>
        <v>58.5</v>
      </c>
      <c r="N117" s="18">
        <f t="shared" si="37"/>
        <v>58.5</v>
      </c>
      <c r="O117" s="18">
        <f t="shared" si="37"/>
        <v>58.5</v>
      </c>
    </row>
    <row r="118" spans="1:15">
      <c r="A118" s="2" t="s">
        <v>61</v>
      </c>
      <c r="B118" s="9" t="s">
        <v>59</v>
      </c>
      <c r="C118" s="18">
        <f>+C75</f>
        <v>20</v>
      </c>
      <c r="D118" s="18">
        <f>+D75</f>
        <v>20</v>
      </c>
      <c r="E118" s="18">
        <f t="shared" ref="E118:O118" si="38">+E75</f>
        <v>20</v>
      </c>
      <c r="F118" s="18">
        <f t="shared" si="38"/>
        <v>20</v>
      </c>
      <c r="G118" s="18">
        <f t="shared" si="38"/>
        <v>20</v>
      </c>
      <c r="H118" s="18">
        <f t="shared" si="38"/>
        <v>20</v>
      </c>
      <c r="I118" s="18">
        <f t="shared" si="38"/>
        <v>20</v>
      </c>
      <c r="J118" s="18">
        <f t="shared" si="38"/>
        <v>20</v>
      </c>
      <c r="K118" s="18">
        <f t="shared" si="38"/>
        <v>20</v>
      </c>
      <c r="L118" s="18">
        <f>+L75</f>
        <v>20</v>
      </c>
      <c r="M118" s="18">
        <f t="shared" si="38"/>
        <v>20</v>
      </c>
      <c r="N118" s="18">
        <f t="shared" si="38"/>
        <v>20</v>
      </c>
      <c r="O118" s="18">
        <f t="shared" si="38"/>
        <v>20</v>
      </c>
    </row>
    <row r="119" spans="1:15">
      <c r="A119" s="2" t="s">
        <v>62</v>
      </c>
      <c r="B119" s="9" t="s">
        <v>59</v>
      </c>
      <c r="C119" s="20">
        <f>+C118+C116</f>
        <v>80</v>
      </c>
      <c r="D119" s="20">
        <f>+D118+D116</f>
        <v>80</v>
      </c>
      <c r="E119" s="20">
        <f t="shared" ref="E119:O119" si="39">+E118+E116</f>
        <v>80</v>
      </c>
      <c r="F119" s="20">
        <f t="shared" si="39"/>
        <v>80</v>
      </c>
      <c r="G119" s="20">
        <f t="shared" si="39"/>
        <v>80</v>
      </c>
      <c r="H119" s="20">
        <f t="shared" si="39"/>
        <v>80</v>
      </c>
      <c r="I119" s="20">
        <f t="shared" si="39"/>
        <v>80</v>
      </c>
      <c r="J119" s="20">
        <f t="shared" si="39"/>
        <v>80</v>
      </c>
      <c r="K119" s="20">
        <f t="shared" si="39"/>
        <v>80</v>
      </c>
      <c r="L119" s="20">
        <f>+L118+L116</f>
        <v>80</v>
      </c>
      <c r="M119" s="20">
        <f t="shared" si="39"/>
        <v>80</v>
      </c>
      <c r="N119" s="20">
        <f t="shared" si="39"/>
        <v>80</v>
      </c>
      <c r="O119" s="20">
        <f t="shared" si="39"/>
        <v>80</v>
      </c>
    </row>
    <row r="120" spans="1:15">
      <c r="A120" s="2" t="s">
        <v>63</v>
      </c>
      <c r="B120" s="9" t="s">
        <v>59</v>
      </c>
      <c r="C120" s="18">
        <f>+C118+C117</f>
        <v>78.5</v>
      </c>
      <c r="D120" s="18">
        <f>+D118+D117</f>
        <v>78.5</v>
      </c>
      <c r="E120" s="18">
        <f t="shared" ref="E120:O120" si="40">+E118+E117</f>
        <v>78.5</v>
      </c>
      <c r="F120" s="18">
        <f t="shared" si="40"/>
        <v>78.5</v>
      </c>
      <c r="G120" s="18">
        <f t="shared" si="40"/>
        <v>78.5</v>
      </c>
      <c r="H120" s="18">
        <f t="shared" si="40"/>
        <v>78.5</v>
      </c>
      <c r="I120" s="18">
        <f t="shared" si="40"/>
        <v>78.5</v>
      </c>
      <c r="J120" s="18">
        <f t="shared" si="40"/>
        <v>78.5</v>
      </c>
      <c r="K120" s="18">
        <f t="shared" si="40"/>
        <v>78.509090909090901</v>
      </c>
      <c r="L120" s="18">
        <f>+L118+L117</f>
        <v>78.509090909090901</v>
      </c>
      <c r="M120" s="18">
        <f t="shared" si="40"/>
        <v>78.5</v>
      </c>
      <c r="N120" s="18">
        <f t="shared" si="40"/>
        <v>78.5</v>
      </c>
      <c r="O120" s="18">
        <f t="shared" si="40"/>
        <v>78.5</v>
      </c>
    </row>
    <row r="121" spans="1:15">
      <c r="A121" s="15" t="s">
        <v>64</v>
      </c>
      <c r="B121" s="16" t="s">
        <v>65</v>
      </c>
      <c r="C121" s="21">
        <f>+'[4]Trens Tipos e Ciclos'!C74</f>
        <v>0.96</v>
      </c>
      <c r="D121" s="21">
        <f>+'[4]Trens Tipos e Ciclos'!D74</f>
        <v>0.32</v>
      </c>
      <c r="E121" s="21">
        <f>+'[4]Trens Tipos e Ciclos'!E74</f>
        <v>0.82</v>
      </c>
      <c r="F121" s="21">
        <f>+'[4]Trens Tipos e Ciclos'!F74</f>
        <v>1.3</v>
      </c>
      <c r="G121" s="21">
        <f>+'[4]Trens Tipos e Ciclos'!G74</f>
        <v>0.8</v>
      </c>
      <c r="H121" s="21">
        <f>+'[4]Trens Tipos e Ciclos'!H74</f>
        <v>1.1399999999999999</v>
      </c>
      <c r="I121" s="21">
        <f>+'[4]Trens Tipos e Ciclos'!I74</f>
        <v>1.87</v>
      </c>
      <c r="J121" s="21">
        <f>+'[4]Trens Tipos e Ciclos'!J74</f>
        <v>1.95</v>
      </c>
      <c r="K121" s="21">
        <f>+'[4]Trens Tipos e Ciclos'!K74</f>
        <v>2.5</v>
      </c>
      <c r="L121" s="21">
        <f>+'[4]Trens Tipos e Ciclos'!L74</f>
        <v>1.27</v>
      </c>
      <c r="M121" s="21">
        <f>+'[4]Trens Tipos e Ciclos'!M74</f>
        <v>2.04</v>
      </c>
      <c r="N121" s="21">
        <f>+'[4]Trens Tipos e Ciclos'!N74</f>
        <v>0.91</v>
      </c>
      <c r="O121" s="21">
        <f>+'[4]Trens Tipos e Ciclos'!O74</f>
        <v>1.05</v>
      </c>
    </row>
    <row r="122" spans="1:15" ht="15.75">
      <c r="A122" s="8" t="s">
        <v>66</v>
      </c>
      <c r="B122" s="9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</row>
    <row r="123" spans="1:15">
      <c r="A123" s="2" t="s">
        <v>67</v>
      </c>
      <c r="B123" s="9" t="s">
        <v>68</v>
      </c>
      <c r="C123" s="22">
        <f>ROUNDUP(C115*C121*C104/(C101/100),0)</f>
        <v>38</v>
      </c>
      <c r="D123" s="22">
        <f>ROUNDUP(D115*D121*D104/(D101/100),0)</f>
        <v>18</v>
      </c>
      <c r="E123" s="22">
        <f t="shared" ref="E123:O123" si="41">ROUNDUP(E115*E121*E104/(E101/100),0)</f>
        <v>26</v>
      </c>
      <c r="F123" s="22">
        <f t="shared" si="41"/>
        <v>22</v>
      </c>
      <c r="G123" s="22">
        <f t="shared" si="41"/>
        <v>24</v>
      </c>
      <c r="H123" s="22">
        <f t="shared" si="41"/>
        <v>13</v>
      </c>
      <c r="I123" s="22">
        <f t="shared" si="41"/>
        <v>16</v>
      </c>
      <c r="J123" s="22">
        <f t="shared" si="41"/>
        <v>8</v>
      </c>
      <c r="K123" s="22">
        <f t="shared" si="41"/>
        <v>41</v>
      </c>
      <c r="L123" s="22">
        <f>ROUNDUP(L115*L121*L104/(L101/100),0)</f>
        <v>11</v>
      </c>
      <c r="M123" s="22">
        <f t="shared" si="41"/>
        <v>19</v>
      </c>
      <c r="N123" s="22">
        <f t="shared" si="41"/>
        <v>16</v>
      </c>
      <c r="O123" s="22">
        <f t="shared" si="41"/>
        <v>23</v>
      </c>
    </row>
    <row r="124" spans="1:15">
      <c r="A124" s="15" t="s">
        <v>69</v>
      </c>
      <c r="B124" s="16" t="s">
        <v>68</v>
      </c>
      <c r="C124" s="15">
        <f>+[4]Premissas!C53</f>
        <v>6</v>
      </c>
      <c r="D124" s="15">
        <f>+[4]Premissas!D53</f>
        <v>3</v>
      </c>
      <c r="E124" s="15">
        <f>+[4]Premissas!E53</f>
        <v>3</v>
      </c>
      <c r="F124" s="15">
        <f>+[4]Premissas!F53</f>
        <v>3</v>
      </c>
      <c r="G124" s="15">
        <f>+[4]Premissas!G53</f>
        <v>2</v>
      </c>
      <c r="H124" s="15">
        <f>+[4]Premissas!H53</f>
        <v>1</v>
      </c>
      <c r="I124" s="15">
        <f>+[4]Premissas!I53</f>
        <v>2</v>
      </c>
      <c r="J124" s="15">
        <f>+[4]Premissas!J53</f>
        <v>1</v>
      </c>
      <c r="K124" s="15">
        <f>+[4]Premissas!K53</f>
        <v>2</v>
      </c>
      <c r="L124" s="15">
        <f>+[4]Premissas!L53</f>
        <v>1</v>
      </c>
      <c r="M124" s="15">
        <f>+[4]Premissas!M53</f>
        <v>1</v>
      </c>
      <c r="N124" s="15">
        <f>+[4]Premissas!N53</f>
        <v>2</v>
      </c>
      <c r="O124" s="15">
        <f>+[4]Premissas!O53</f>
        <v>3</v>
      </c>
    </row>
    <row r="125" spans="1:15" ht="15.75">
      <c r="A125" s="24" t="s">
        <v>70</v>
      </c>
      <c r="B125" s="25" t="s">
        <v>68</v>
      </c>
      <c r="C125" s="24">
        <f>+ROUNDUP((C123+C124),0)</f>
        <v>44</v>
      </c>
      <c r="D125" s="24">
        <f>+ROUNDUP((D123+D124),0)</f>
        <v>21</v>
      </c>
      <c r="E125" s="24">
        <f t="shared" ref="E125:O125" si="42">+ROUNDUP((E123+E124),0)</f>
        <v>29</v>
      </c>
      <c r="F125" s="24">
        <f t="shared" si="42"/>
        <v>25</v>
      </c>
      <c r="G125" s="24">
        <f t="shared" si="42"/>
        <v>26</v>
      </c>
      <c r="H125" s="24">
        <f t="shared" si="42"/>
        <v>14</v>
      </c>
      <c r="I125" s="24">
        <f t="shared" si="42"/>
        <v>18</v>
      </c>
      <c r="J125" s="24">
        <f t="shared" si="42"/>
        <v>9</v>
      </c>
      <c r="K125" s="24">
        <f t="shared" si="42"/>
        <v>43</v>
      </c>
      <c r="L125" s="24">
        <f>+ROUNDUP((L123+L124),0)</f>
        <v>12</v>
      </c>
      <c r="M125" s="24">
        <f t="shared" si="42"/>
        <v>20</v>
      </c>
      <c r="N125" s="24">
        <f t="shared" si="42"/>
        <v>18</v>
      </c>
      <c r="O125" s="24">
        <f t="shared" si="42"/>
        <v>26</v>
      </c>
    </row>
    <row r="126" spans="1:15" ht="15.75">
      <c r="A126" s="26" t="s">
        <v>71</v>
      </c>
      <c r="B126" s="27"/>
      <c r="C126" s="28"/>
      <c r="D126" s="28"/>
      <c r="E126" s="28"/>
      <c r="F126" s="28"/>
      <c r="G126" s="28"/>
      <c r="H126" s="28"/>
      <c r="I126" s="28"/>
      <c r="J126" s="28"/>
      <c r="K126" s="28"/>
      <c r="L126" s="28"/>
      <c r="M126" s="28"/>
      <c r="N126" s="28"/>
      <c r="O126" s="28"/>
    </row>
    <row r="127" spans="1:15" ht="16.5" thickBot="1">
      <c r="A127" s="29" t="s">
        <v>72</v>
      </c>
      <c r="B127" s="30" t="s">
        <v>73</v>
      </c>
      <c r="C127" s="29">
        <f>+ROUNDUP((C115*C105*C121/(C102/100)),0)</f>
        <v>995</v>
      </c>
      <c r="D127" s="39">
        <f>+ROUNDUP((D115*D105*D121/(D102/100)),0)</f>
        <v>467</v>
      </c>
      <c r="E127" s="29">
        <f t="shared" ref="E127:O127" si="43">+ROUNDUP((E115*E105*E121/(E102/100)),0)</f>
        <v>516</v>
      </c>
      <c r="F127" s="29">
        <f t="shared" si="43"/>
        <v>405</v>
      </c>
      <c r="G127" s="29">
        <f t="shared" si="43"/>
        <v>470</v>
      </c>
      <c r="H127" s="29">
        <f t="shared" si="43"/>
        <v>245</v>
      </c>
      <c r="I127" s="29">
        <f t="shared" si="43"/>
        <v>427</v>
      </c>
      <c r="J127" s="29">
        <f t="shared" si="43"/>
        <v>203</v>
      </c>
      <c r="K127" s="29">
        <f t="shared" si="43"/>
        <v>657</v>
      </c>
      <c r="L127" s="29">
        <f>+ROUNDUP((L115*L105*L121/(L102/100)),0)</f>
        <v>176</v>
      </c>
      <c r="M127" s="29">
        <f t="shared" si="43"/>
        <v>100</v>
      </c>
      <c r="N127" s="29">
        <f t="shared" si="43"/>
        <v>110</v>
      </c>
      <c r="O127" s="29">
        <f t="shared" si="43"/>
        <v>180</v>
      </c>
    </row>
    <row r="128" spans="1:15">
      <c r="A128" s="38" t="s">
        <v>76</v>
      </c>
      <c r="B128" s="38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</row>
    <row r="130" spans="1:15"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</row>
    <row r="131" spans="1:15" ht="15.75">
      <c r="A131" s="1" t="s">
        <v>113</v>
      </c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</row>
    <row r="132" spans="1:15" ht="16.5" thickBot="1">
      <c r="A132" s="3" t="s">
        <v>80</v>
      </c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</row>
    <row r="133" spans="1:15" ht="15.75">
      <c r="A133" s="66" t="s">
        <v>1</v>
      </c>
      <c r="B133" s="66" t="s">
        <v>2</v>
      </c>
      <c r="C133" s="69" t="s">
        <v>3</v>
      </c>
      <c r="D133" s="69"/>
      <c r="E133" s="69"/>
      <c r="F133" s="69"/>
      <c r="G133" s="69"/>
      <c r="H133" s="69"/>
      <c r="I133" s="69"/>
      <c r="J133" s="69"/>
      <c r="K133" s="69"/>
      <c r="L133" s="69"/>
      <c r="M133" s="69"/>
      <c r="N133" s="69"/>
      <c r="O133" s="69"/>
    </row>
    <row r="134" spans="1:15" ht="15.75">
      <c r="A134" s="67"/>
      <c r="B134" s="67"/>
      <c r="C134" s="70" t="s">
        <v>4</v>
      </c>
      <c r="D134" s="70"/>
      <c r="E134" s="70"/>
      <c r="F134" s="70"/>
      <c r="G134" s="70"/>
      <c r="H134" s="4"/>
      <c r="I134" s="70" t="s">
        <v>5</v>
      </c>
      <c r="J134" s="70"/>
      <c r="K134" s="70" t="s">
        <v>6</v>
      </c>
      <c r="L134" s="70"/>
      <c r="M134" s="70"/>
      <c r="N134" s="70" t="s">
        <v>7</v>
      </c>
      <c r="O134" s="70"/>
    </row>
    <row r="135" spans="1:15" ht="15.75">
      <c r="A135" s="67"/>
      <c r="B135" s="67"/>
      <c r="C135" s="65" t="s">
        <v>8</v>
      </c>
      <c r="D135" s="65"/>
      <c r="E135" s="65"/>
      <c r="F135" s="65"/>
      <c r="G135" s="70" t="s">
        <v>9</v>
      </c>
      <c r="H135" s="70"/>
      <c r="I135" s="65" t="s">
        <v>10</v>
      </c>
      <c r="J135" s="65"/>
      <c r="K135" s="65" t="s">
        <v>11</v>
      </c>
      <c r="L135" s="65"/>
      <c r="M135" s="65"/>
      <c r="N135" s="4" t="s">
        <v>12</v>
      </c>
      <c r="O135" s="4" t="s">
        <v>13</v>
      </c>
    </row>
    <row r="136" spans="1:15" ht="15.75">
      <c r="A136" s="67"/>
      <c r="B136" s="67"/>
      <c r="C136" s="5" t="s">
        <v>14</v>
      </c>
      <c r="D136" s="6" t="str">
        <f>+C137</f>
        <v>Iguaçu</v>
      </c>
      <c r="E136" s="5" t="str">
        <f>+D137</f>
        <v>Desvio Ribas</v>
      </c>
      <c r="F136" s="6" t="s">
        <v>117</v>
      </c>
      <c r="G136" s="6" t="str">
        <f>+E137</f>
        <v>Guarapuava</v>
      </c>
      <c r="H136" s="6" t="str">
        <f>+G137</f>
        <v>Cascavel</v>
      </c>
      <c r="I136" s="5" t="s">
        <v>121</v>
      </c>
      <c r="J136" s="6" t="s">
        <v>15</v>
      </c>
      <c r="K136" s="6" t="str">
        <f>+J137</f>
        <v>Front. Argentina</v>
      </c>
      <c r="L136" s="6" t="str">
        <f>+K137</f>
        <v>J.V. Gonzalez</v>
      </c>
      <c r="M136" s="5" t="str">
        <f>+L137</f>
        <v>Salta</v>
      </c>
      <c r="N136" s="6" t="str">
        <f>+M137</f>
        <v>Socompa</v>
      </c>
      <c r="O136" s="5" t="str">
        <f>+N137</f>
        <v>A Victoria</v>
      </c>
    </row>
    <row r="137" spans="1:15" ht="16.5" thickBot="1">
      <c r="A137" s="68"/>
      <c r="B137" s="68"/>
      <c r="C137" s="7" t="s">
        <v>119</v>
      </c>
      <c r="D137" s="7" t="s">
        <v>16</v>
      </c>
      <c r="E137" s="7" t="s">
        <v>17</v>
      </c>
      <c r="F137" s="7" t="s">
        <v>118</v>
      </c>
      <c r="G137" s="7" t="s">
        <v>18</v>
      </c>
      <c r="H137" s="7" t="s">
        <v>120</v>
      </c>
      <c r="I137" s="7" t="s">
        <v>19</v>
      </c>
      <c r="J137" s="7" t="s">
        <v>122</v>
      </c>
      <c r="K137" s="7" t="s">
        <v>123</v>
      </c>
      <c r="L137" s="7" t="s">
        <v>20</v>
      </c>
      <c r="M137" s="7" t="s">
        <v>21</v>
      </c>
      <c r="N137" s="7" t="s">
        <v>22</v>
      </c>
      <c r="O137" s="7" t="s">
        <v>23</v>
      </c>
    </row>
    <row r="138" spans="1:15" ht="15.75">
      <c r="A138" s="8" t="s">
        <v>24</v>
      </c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</row>
    <row r="139" spans="1:15">
      <c r="A139" s="2" t="s">
        <v>25</v>
      </c>
      <c r="B139" s="9" t="s">
        <v>26</v>
      </c>
      <c r="C139" s="10">
        <f>+[4]Premissas!C14</f>
        <v>18700000</v>
      </c>
      <c r="D139" s="10">
        <f>+[4]Premissas!D14</f>
        <v>25000000</v>
      </c>
      <c r="E139" s="10">
        <f>+[4]Premissas!E14</f>
        <v>12000000</v>
      </c>
      <c r="F139" s="10">
        <f>+[4]Premissas!F14</f>
        <v>5500000</v>
      </c>
      <c r="G139" s="10">
        <f>+[4]Premissas!G14</f>
        <v>11200000</v>
      </c>
      <c r="H139" s="10">
        <f>+[4]Premissas!H14</f>
        <v>4200000</v>
      </c>
      <c r="I139" s="10">
        <f>+[4]Premissas!I14</f>
        <v>4300000</v>
      </c>
      <c r="J139" s="10">
        <f>+[4]Premissas!J14</f>
        <v>2000000</v>
      </c>
      <c r="K139" s="10">
        <f>+[4]Premissas!K14</f>
        <v>4600000</v>
      </c>
      <c r="L139" s="10">
        <f>+[4]Premissas!L14</f>
        <v>3500000</v>
      </c>
      <c r="M139" s="10">
        <f>+[4]Premissas!M14</f>
        <v>800000</v>
      </c>
      <c r="N139" s="10">
        <f>+[4]Premissas!N14</f>
        <v>2000000</v>
      </c>
      <c r="O139" s="10">
        <f>+[4]Premissas!O14</f>
        <v>2800000</v>
      </c>
    </row>
    <row r="140" spans="1:15">
      <c r="A140" s="2" t="s">
        <v>27</v>
      </c>
      <c r="B140" s="9" t="s">
        <v>28</v>
      </c>
      <c r="C140" s="11">
        <f>+C97</f>
        <v>108.76</v>
      </c>
      <c r="D140" s="11">
        <f>+D97</f>
        <v>117.47</v>
      </c>
      <c r="E140" s="11">
        <f t="shared" ref="E140:O141" si="44">+E97</f>
        <v>211.9</v>
      </c>
      <c r="F140" s="11">
        <f t="shared" si="44"/>
        <v>274.30700000000002</v>
      </c>
      <c r="G140" s="11">
        <f t="shared" si="44"/>
        <v>248</v>
      </c>
      <c r="H140" s="11">
        <f t="shared" si="44"/>
        <v>173.6</v>
      </c>
      <c r="I140" s="11">
        <f t="shared" si="44"/>
        <v>288.60000000000002</v>
      </c>
      <c r="J140" s="11">
        <f t="shared" si="44"/>
        <v>324.05</v>
      </c>
      <c r="K140" s="11">
        <f t="shared" si="44"/>
        <v>655.43499999999995</v>
      </c>
      <c r="L140" s="11">
        <f>+L97</f>
        <v>262.89999999999998</v>
      </c>
      <c r="M140" s="11">
        <f t="shared" si="44"/>
        <v>571</v>
      </c>
      <c r="N140" s="11">
        <f t="shared" si="44"/>
        <v>181</v>
      </c>
      <c r="O140" s="11">
        <f t="shared" si="44"/>
        <v>159</v>
      </c>
    </row>
    <row r="141" spans="1:15">
      <c r="A141" s="2" t="s">
        <v>29</v>
      </c>
      <c r="B141" s="9" t="s">
        <v>30</v>
      </c>
      <c r="C141" s="12">
        <f>+C98</f>
        <v>1</v>
      </c>
      <c r="D141" s="12">
        <f>+D98</f>
        <v>0.9</v>
      </c>
      <c r="E141" s="12">
        <f t="shared" si="44"/>
        <v>1</v>
      </c>
      <c r="F141" s="12">
        <f t="shared" si="44"/>
        <v>0.85</v>
      </c>
      <c r="G141" s="12">
        <f t="shared" si="44"/>
        <v>1</v>
      </c>
      <c r="H141" s="12">
        <f t="shared" si="44"/>
        <v>1</v>
      </c>
      <c r="I141" s="12">
        <f t="shared" si="44"/>
        <v>0.9</v>
      </c>
      <c r="J141" s="12">
        <f t="shared" si="44"/>
        <v>0.9</v>
      </c>
      <c r="K141" s="12">
        <f t="shared" si="44"/>
        <v>0.85</v>
      </c>
      <c r="L141" s="12">
        <f>+L98</f>
        <v>0.85</v>
      </c>
      <c r="M141" s="12">
        <f t="shared" si="44"/>
        <v>1</v>
      </c>
      <c r="N141" s="12">
        <f t="shared" si="44"/>
        <v>1</v>
      </c>
      <c r="O141" s="12">
        <f t="shared" si="44"/>
        <v>0.75</v>
      </c>
    </row>
    <row r="142" spans="1:15">
      <c r="A142" s="2" t="s">
        <v>31</v>
      </c>
      <c r="B142" s="9" t="s">
        <v>28</v>
      </c>
      <c r="C142" s="11">
        <f>+C140*C141</f>
        <v>108.76</v>
      </c>
      <c r="D142" s="11">
        <f>+D140*D141</f>
        <v>105.723</v>
      </c>
      <c r="E142" s="11">
        <f t="shared" ref="E142:O142" si="45">+E140*E141</f>
        <v>211.9</v>
      </c>
      <c r="F142" s="11">
        <f t="shared" si="45"/>
        <v>233.16095000000001</v>
      </c>
      <c r="G142" s="11">
        <f t="shared" si="45"/>
        <v>248</v>
      </c>
      <c r="H142" s="11">
        <f t="shared" si="45"/>
        <v>173.6</v>
      </c>
      <c r="I142" s="11">
        <f t="shared" si="45"/>
        <v>259.74</v>
      </c>
      <c r="J142" s="11">
        <f t="shared" si="45"/>
        <v>291.64500000000004</v>
      </c>
      <c r="K142" s="11">
        <f t="shared" si="45"/>
        <v>557.11974999999995</v>
      </c>
      <c r="L142" s="11">
        <f>+L140*L141</f>
        <v>223.46499999999997</v>
      </c>
      <c r="M142" s="11">
        <f t="shared" si="45"/>
        <v>571</v>
      </c>
      <c r="N142" s="11">
        <f t="shared" si="45"/>
        <v>181</v>
      </c>
      <c r="O142" s="11">
        <f t="shared" si="45"/>
        <v>119.25</v>
      </c>
    </row>
    <row r="143" spans="1:15">
      <c r="A143" s="2" t="s">
        <v>32</v>
      </c>
      <c r="B143" s="13" t="s">
        <v>33</v>
      </c>
      <c r="C143" s="10">
        <f>+C139*C142/1000</f>
        <v>2033812</v>
      </c>
      <c r="D143" s="10">
        <f>+D139*D142/1000</f>
        <v>2643075</v>
      </c>
      <c r="E143" s="10">
        <f t="shared" ref="E143:O143" si="46">+E139*E142/1000</f>
        <v>2542800</v>
      </c>
      <c r="F143" s="10">
        <f t="shared" si="46"/>
        <v>1282385.2250000001</v>
      </c>
      <c r="G143" s="10">
        <f t="shared" si="46"/>
        <v>2777600</v>
      </c>
      <c r="H143" s="10">
        <f t="shared" si="46"/>
        <v>729120</v>
      </c>
      <c r="I143" s="10">
        <f t="shared" si="46"/>
        <v>1116882</v>
      </c>
      <c r="J143" s="10">
        <f t="shared" si="46"/>
        <v>583290.00000000012</v>
      </c>
      <c r="K143" s="10">
        <f t="shared" si="46"/>
        <v>2562750.85</v>
      </c>
      <c r="L143" s="10">
        <f>+L139*L142/1000</f>
        <v>782127.49999999988</v>
      </c>
      <c r="M143" s="10">
        <f t="shared" si="46"/>
        <v>456800</v>
      </c>
      <c r="N143" s="10">
        <f t="shared" si="46"/>
        <v>362000</v>
      </c>
      <c r="O143" s="10">
        <f t="shared" si="46"/>
        <v>333900</v>
      </c>
    </row>
    <row r="144" spans="1:15">
      <c r="A144" s="31" t="s">
        <v>34</v>
      </c>
      <c r="B144" s="13" t="s">
        <v>30</v>
      </c>
      <c r="C144" s="37">
        <f>+C101</f>
        <v>80</v>
      </c>
      <c r="D144" s="37">
        <f>+D101</f>
        <v>80</v>
      </c>
      <c r="E144" s="37">
        <f t="shared" ref="E144:O145" si="47">+E101</f>
        <v>80</v>
      </c>
      <c r="F144" s="37">
        <f t="shared" si="47"/>
        <v>80</v>
      </c>
      <c r="G144" s="37">
        <f t="shared" si="47"/>
        <v>80</v>
      </c>
      <c r="H144" s="37">
        <f t="shared" si="47"/>
        <v>80</v>
      </c>
      <c r="I144" s="37">
        <f t="shared" si="47"/>
        <v>80</v>
      </c>
      <c r="J144" s="37">
        <f t="shared" si="47"/>
        <v>80</v>
      </c>
      <c r="K144" s="37">
        <f t="shared" si="47"/>
        <v>80</v>
      </c>
      <c r="L144" s="37">
        <f>+L101</f>
        <v>80</v>
      </c>
      <c r="M144" s="37">
        <f t="shared" si="47"/>
        <v>80</v>
      </c>
      <c r="N144" s="37">
        <f t="shared" si="47"/>
        <v>80</v>
      </c>
      <c r="O144" s="37">
        <f t="shared" si="47"/>
        <v>80</v>
      </c>
    </row>
    <row r="145" spans="1:15">
      <c r="A145" s="15" t="s">
        <v>35</v>
      </c>
      <c r="B145" s="16" t="s">
        <v>30</v>
      </c>
      <c r="C145" s="17">
        <f>+C102</f>
        <v>90</v>
      </c>
      <c r="D145" s="17">
        <f>+D102</f>
        <v>90</v>
      </c>
      <c r="E145" s="17">
        <f t="shared" si="47"/>
        <v>90</v>
      </c>
      <c r="F145" s="17">
        <f t="shared" si="47"/>
        <v>90</v>
      </c>
      <c r="G145" s="17">
        <f t="shared" si="47"/>
        <v>90</v>
      </c>
      <c r="H145" s="17">
        <f t="shared" si="47"/>
        <v>90</v>
      </c>
      <c r="I145" s="17">
        <f t="shared" si="47"/>
        <v>90</v>
      </c>
      <c r="J145" s="17">
        <f t="shared" si="47"/>
        <v>90</v>
      </c>
      <c r="K145" s="17">
        <f t="shared" si="47"/>
        <v>90</v>
      </c>
      <c r="L145" s="17">
        <f>+L102</f>
        <v>90</v>
      </c>
      <c r="M145" s="17">
        <f t="shared" si="47"/>
        <v>90</v>
      </c>
      <c r="N145" s="17">
        <f t="shared" si="47"/>
        <v>90</v>
      </c>
      <c r="O145" s="17">
        <f t="shared" si="47"/>
        <v>90</v>
      </c>
    </row>
    <row r="146" spans="1:15" ht="15.75">
      <c r="A146" s="8" t="s">
        <v>36</v>
      </c>
      <c r="B146" s="9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</row>
    <row r="147" spans="1:15">
      <c r="A147" s="2" t="s">
        <v>37</v>
      </c>
      <c r="B147" s="9" t="s">
        <v>38</v>
      </c>
      <c r="C147" s="2">
        <f t="shared" ref="C147:O152" si="48">+C104</f>
        <v>3</v>
      </c>
      <c r="D147" s="2">
        <f t="shared" si="48"/>
        <v>3</v>
      </c>
      <c r="E147" s="2">
        <f t="shared" si="48"/>
        <v>4</v>
      </c>
      <c r="F147" s="2">
        <f t="shared" si="48"/>
        <v>2</v>
      </c>
      <c r="G147" s="2">
        <f t="shared" si="48"/>
        <v>4</v>
      </c>
      <c r="H147" s="2">
        <f t="shared" si="48"/>
        <v>4</v>
      </c>
      <c r="I147" s="2">
        <f t="shared" si="48"/>
        <v>3</v>
      </c>
      <c r="J147" s="2">
        <f t="shared" si="48"/>
        <v>3</v>
      </c>
      <c r="K147" s="2">
        <f t="shared" si="48"/>
        <v>3</v>
      </c>
      <c r="L147" s="2">
        <f t="shared" si="48"/>
        <v>3</v>
      </c>
      <c r="M147" s="2">
        <f t="shared" si="48"/>
        <v>2</v>
      </c>
      <c r="N147" s="2">
        <f t="shared" si="48"/>
        <v>3</v>
      </c>
      <c r="O147" s="2">
        <f t="shared" si="48"/>
        <v>4</v>
      </c>
    </row>
    <row r="148" spans="1:15">
      <c r="A148" s="2" t="s">
        <v>39</v>
      </c>
      <c r="B148" s="9" t="s">
        <v>40</v>
      </c>
      <c r="C148" s="2">
        <f t="shared" si="48"/>
        <v>90</v>
      </c>
      <c r="D148" s="2">
        <f t="shared" si="48"/>
        <v>90</v>
      </c>
      <c r="E148" s="2">
        <f t="shared" si="48"/>
        <v>90</v>
      </c>
      <c r="F148" s="2">
        <f t="shared" si="48"/>
        <v>42</v>
      </c>
      <c r="G148" s="2">
        <f t="shared" si="48"/>
        <v>90</v>
      </c>
      <c r="H148" s="2">
        <f t="shared" si="48"/>
        <v>90</v>
      </c>
      <c r="I148" s="2">
        <f t="shared" si="48"/>
        <v>90</v>
      </c>
      <c r="J148" s="2">
        <f t="shared" si="48"/>
        <v>90</v>
      </c>
      <c r="K148" s="2">
        <f t="shared" si="48"/>
        <v>55</v>
      </c>
      <c r="L148" s="2">
        <f t="shared" si="48"/>
        <v>55</v>
      </c>
      <c r="M148" s="2">
        <f t="shared" si="48"/>
        <v>12</v>
      </c>
      <c r="N148" s="2">
        <f t="shared" si="48"/>
        <v>24</v>
      </c>
      <c r="O148" s="2">
        <f t="shared" si="48"/>
        <v>36</v>
      </c>
    </row>
    <row r="149" spans="1:15">
      <c r="A149" s="2" t="s">
        <v>41</v>
      </c>
      <c r="B149" s="9" t="s">
        <v>42</v>
      </c>
      <c r="C149" s="10">
        <f t="shared" si="48"/>
        <v>5265</v>
      </c>
      <c r="D149" s="10">
        <f t="shared" si="48"/>
        <v>5265</v>
      </c>
      <c r="E149" s="10">
        <f t="shared" si="48"/>
        <v>5265</v>
      </c>
      <c r="F149" s="10">
        <f t="shared" si="48"/>
        <v>2457</v>
      </c>
      <c r="G149" s="10">
        <f t="shared" si="48"/>
        <v>5265</v>
      </c>
      <c r="H149" s="10">
        <f t="shared" si="48"/>
        <v>5265</v>
      </c>
      <c r="I149" s="10">
        <f t="shared" si="48"/>
        <v>5265</v>
      </c>
      <c r="J149" s="10">
        <f t="shared" si="48"/>
        <v>5265</v>
      </c>
      <c r="K149" s="10">
        <f t="shared" si="48"/>
        <v>3218</v>
      </c>
      <c r="L149" s="10">
        <f t="shared" si="48"/>
        <v>3218</v>
      </c>
      <c r="M149" s="10">
        <f t="shared" si="48"/>
        <v>702</v>
      </c>
      <c r="N149" s="10">
        <f t="shared" si="48"/>
        <v>1404</v>
      </c>
      <c r="O149" s="10">
        <f t="shared" si="48"/>
        <v>2106</v>
      </c>
    </row>
    <row r="150" spans="1:15">
      <c r="A150" s="2" t="s">
        <v>43</v>
      </c>
      <c r="B150" s="9" t="s">
        <v>44</v>
      </c>
      <c r="C150" s="11">
        <f t="shared" si="48"/>
        <v>572621.4</v>
      </c>
      <c r="D150" s="11">
        <f t="shared" si="48"/>
        <v>556631.59499999997</v>
      </c>
      <c r="E150" s="11">
        <f t="shared" si="48"/>
        <v>1115653.5</v>
      </c>
      <c r="F150" s="11">
        <f t="shared" si="48"/>
        <v>572876.45415000001</v>
      </c>
      <c r="G150" s="11">
        <f t="shared" si="48"/>
        <v>1305720</v>
      </c>
      <c r="H150" s="11">
        <f t="shared" si="48"/>
        <v>914004</v>
      </c>
      <c r="I150" s="11">
        <f t="shared" si="48"/>
        <v>1367531.1</v>
      </c>
      <c r="J150" s="11">
        <f t="shared" si="48"/>
        <v>1535510.9250000005</v>
      </c>
      <c r="K150" s="11">
        <f t="shared" si="48"/>
        <v>1792811.3554999996</v>
      </c>
      <c r="L150" s="11">
        <f t="shared" si="48"/>
        <v>719110.36999999988</v>
      </c>
      <c r="M150" s="11">
        <f t="shared" si="48"/>
        <v>400842</v>
      </c>
      <c r="N150" s="11">
        <f t="shared" si="48"/>
        <v>254124</v>
      </c>
      <c r="O150" s="11">
        <f t="shared" si="48"/>
        <v>251140.5</v>
      </c>
    </row>
    <row r="151" spans="1:15">
      <c r="A151" s="2" t="s">
        <v>45</v>
      </c>
      <c r="B151" s="9" t="s">
        <v>46</v>
      </c>
      <c r="C151" s="10">
        <f t="shared" si="48"/>
        <v>7065</v>
      </c>
      <c r="D151" s="10">
        <f t="shared" si="48"/>
        <v>7065</v>
      </c>
      <c r="E151" s="10">
        <f t="shared" si="48"/>
        <v>7065</v>
      </c>
      <c r="F151" s="10">
        <f t="shared" si="48"/>
        <v>3297</v>
      </c>
      <c r="G151" s="10">
        <f t="shared" si="48"/>
        <v>7065</v>
      </c>
      <c r="H151" s="10">
        <f t="shared" si="48"/>
        <v>7065</v>
      </c>
      <c r="I151" s="10">
        <f t="shared" si="48"/>
        <v>7065</v>
      </c>
      <c r="J151" s="10">
        <f t="shared" si="48"/>
        <v>7065</v>
      </c>
      <c r="K151" s="10">
        <f t="shared" si="48"/>
        <v>4318</v>
      </c>
      <c r="L151" s="10">
        <f t="shared" si="48"/>
        <v>4318</v>
      </c>
      <c r="M151" s="10">
        <f t="shared" si="48"/>
        <v>942</v>
      </c>
      <c r="N151" s="10">
        <f t="shared" si="48"/>
        <v>1884</v>
      </c>
      <c r="O151" s="10">
        <f t="shared" si="48"/>
        <v>2826</v>
      </c>
    </row>
    <row r="152" spans="1:15">
      <c r="A152" s="2" t="s">
        <v>47</v>
      </c>
      <c r="B152" s="9" t="s">
        <v>48</v>
      </c>
      <c r="C152" s="11">
        <f t="shared" si="48"/>
        <v>1515</v>
      </c>
      <c r="D152" s="11">
        <f t="shared" si="48"/>
        <v>1515</v>
      </c>
      <c r="E152" s="11">
        <f t="shared" si="48"/>
        <v>1540</v>
      </c>
      <c r="F152" s="11">
        <f t="shared" si="48"/>
        <v>722</v>
      </c>
      <c r="G152" s="11">
        <f t="shared" si="48"/>
        <v>1540</v>
      </c>
      <c r="H152" s="11">
        <f t="shared" si="48"/>
        <v>1540</v>
      </c>
      <c r="I152" s="11">
        <f t="shared" si="48"/>
        <v>1515</v>
      </c>
      <c r="J152" s="11">
        <f t="shared" si="48"/>
        <v>1515</v>
      </c>
      <c r="K152" s="11">
        <f t="shared" si="48"/>
        <v>955</v>
      </c>
      <c r="L152" s="11">
        <f t="shared" si="48"/>
        <v>955</v>
      </c>
      <c r="M152" s="11">
        <f t="shared" si="48"/>
        <v>232</v>
      </c>
      <c r="N152" s="11">
        <f t="shared" si="48"/>
        <v>444</v>
      </c>
      <c r="O152" s="11">
        <f t="shared" si="48"/>
        <v>656</v>
      </c>
    </row>
    <row r="153" spans="1:15">
      <c r="A153" s="2" t="s">
        <v>49</v>
      </c>
      <c r="B153" s="9" t="s">
        <v>48</v>
      </c>
      <c r="C153" s="11">
        <f>+C152+[4]Premissas!C109*2+[4]Premissas!C110</f>
        <v>1726.34</v>
      </c>
      <c r="D153" s="11">
        <f>+D152+[4]Premissas!D109*2+[4]Premissas!D110</f>
        <v>1726.34</v>
      </c>
      <c r="E153" s="11">
        <f>+E152+[4]Premissas!E109*2+[4]Premissas!E110</f>
        <v>1751.34</v>
      </c>
      <c r="F153" s="11">
        <f>+F152+[4]Premissas!F109*2+[4]Premissas!F110</f>
        <v>933.34</v>
      </c>
      <c r="G153" s="11">
        <f>+G152+[4]Premissas!G109*2+[4]Premissas!G110</f>
        <v>1751.34</v>
      </c>
      <c r="H153" s="11">
        <f>+H152+[4]Premissas!H109*2+[4]Premissas!H110</f>
        <v>1751.34</v>
      </c>
      <c r="I153" s="11">
        <f>+I152+[4]Premissas!I109*2+[4]Premissas!I110</f>
        <v>1726.34</v>
      </c>
      <c r="J153" s="11">
        <f>+J152+[4]Premissas!J109*2+[4]Premissas!J110</f>
        <v>1726.34</v>
      </c>
      <c r="K153" s="11">
        <f>+K152+[4]Premissas!K109*2+[4]Premissas!K110</f>
        <v>1166.3399999999999</v>
      </c>
      <c r="L153" s="11">
        <f>+L152+[4]Premissas!L109*2+[4]Premissas!L110</f>
        <v>1166.3399999999999</v>
      </c>
      <c r="M153" s="11">
        <f>+M152+[4]Premissas!M109*2+[4]Premissas!M110</f>
        <v>443.34000000000003</v>
      </c>
      <c r="N153" s="11">
        <f>+N152+[4]Premissas!N109*2+[4]Premissas!N110</f>
        <v>655.34</v>
      </c>
      <c r="O153" s="11">
        <f>+O152+[4]Premissas!O109*2+[4]Premissas!O110</f>
        <v>867.34</v>
      </c>
    </row>
    <row r="154" spans="1:15">
      <c r="A154" s="2" t="s">
        <v>50</v>
      </c>
      <c r="B154" s="9" t="s">
        <v>51</v>
      </c>
      <c r="C154" s="11">
        <f>+C139/C149</f>
        <v>3551.7568850902185</v>
      </c>
      <c r="D154" s="11">
        <f>+D139/D149</f>
        <v>4748.3380816714152</v>
      </c>
      <c r="E154" s="11">
        <f t="shared" ref="E154:O154" si="49">+E139/E149</f>
        <v>2279.202279202279</v>
      </c>
      <c r="F154" s="11">
        <f t="shared" si="49"/>
        <v>2238.5022385022385</v>
      </c>
      <c r="G154" s="11">
        <f t="shared" si="49"/>
        <v>2127.255460588794</v>
      </c>
      <c r="H154" s="11">
        <f t="shared" si="49"/>
        <v>797.72079772079769</v>
      </c>
      <c r="I154" s="11">
        <f t="shared" si="49"/>
        <v>816.71415004748337</v>
      </c>
      <c r="J154" s="11">
        <f t="shared" si="49"/>
        <v>379.86704653371322</v>
      </c>
      <c r="K154" s="11">
        <f t="shared" si="49"/>
        <v>1429.4592914853947</v>
      </c>
      <c r="L154" s="11">
        <f>+L139/L149</f>
        <v>1087.6320696084524</v>
      </c>
      <c r="M154" s="11">
        <f t="shared" si="49"/>
        <v>1139.6011396011395</v>
      </c>
      <c r="N154" s="11">
        <f t="shared" si="49"/>
        <v>1424.5014245014245</v>
      </c>
      <c r="O154" s="11">
        <f t="shared" si="49"/>
        <v>1329.5346628679963</v>
      </c>
    </row>
    <row r="155" spans="1:15">
      <c r="A155" s="2" t="s">
        <v>52</v>
      </c>
      <c r="B155" s="9" t="s">
        <v>53</v>
      </c>
      <c r="C155" s="10">
        <f>+C112</f>
        <v>330</v>
      </c>
      <c r="D155" s="10">
        <f>+D112</f>
        <v>330</v>
      </c>
      <c r="E155" s="10">
        <f t="shared" ref="E155:O155" si="50">+E112</f>
        <v>330</v>
      </c>
      <c r="F155" s="10">
        <f t="shared" si="50"/>
        <v>330</v>
      </c>
      <c r="G155" s="10">
        <f t="shared" si="50"/>
        <v>330</v>
      </c>
      <c r="H155" s="10">
        <f t="shared" si="50"/>
        <v>330</v>
      </c>
      <c r="I155" s="10">
        <f t="shared" si="50"/>
        <v>330</v>
      </c>
      <c r="J155" s="10">
        <f t="shared" si="50"/>
        <v>330</v>
      </c>
      <c r="K155" s="10">
        <f t="shared" si="50"/>
        <v>330</v>
      </c>
      <c r="L155" s="10">
        <f>+L112</f>
        <v>330</v>
      </c>
      <c r="M155" s="10">
        <f t="shared" si="50"/>
        <v>300</v>
      </c>
      <c r="N155" s="10">
        <f t="shared" si="50"/>
        <v>330</v>
      </c>
      <c r="O155" s="10">
        <f t="shared" si="50"/>
        <v>330</v>
      </c>
    </row>
    <row r="156" spans="1:15">
      <c r="A156" s="2" t="s">
        <v>54</v>
      </c>
      <c r="B156" s="9" t="s">
        <v>55</v>
      </c>
      <c r="C156" s="18">
        <f>+C154/C155</f>
        <v>10.76289965178854</v>
      </c>
      <c r="D156" s="18">
        <f>+D154/D155</f>
        <v>14.388903277792167</v>
      </c>
      <c r="E156" s="18">
        <f t="shared" ref="E156:O156" si="51">+E154/E155</f>
        <v>6.9066735733402398</v>
      </c>
      <c r="F156" s="18">
        <f t="shared" si="51"/>
        <v>6.7833401166734495</v>
      </c>
      <c r="G156" s="18">
        <f t="shared" si="51"/>
        <v>6.4462286684508907</v>
      </c>
      <c r="H156" s="18">
        <f t="shared" si="51"/>
        <v>2.4173357506690838</v>
      </c>
      <c r="I156" s="18">
        <f t="shared" si="51"/>
        <v>2.4748913637802525</v>
      </c>
      <c r="J156" s="18">
        <f t="shared" si="51"/>
        <v>1.1511122622233734</v>
      </c>
      <c r="K156" s="18">
        <f t="shared" si="51"/>
        <v>4.3316948226830139</v>
      </c>
      <c r="L156" s="18">
        <f>+L154/L155</f>
        <v>3.2958547563892497</v>
      </c>
      <c r="M156" s="18">
        <f t="shared" si="51"/>
        <v>3.7986704653371315</v>
      </c>
      <c r="N156" s="18">
        <f t="shared" si="51"/>
        <v>4.3166709833376498</v>
      </c>
      <c r="O156" s="18">
        <f t="shared" si="51"/>
        <v>4.0288929177818069</v>
      </c>
    </row>
    <row r="157" spans="1:15">
      <c r="A157" s="2" t="s">
        <v>56</v>
      </c>
      <c r="B157" s="9" t="s">
        <v>30</v>
      </c>
      <c r="C157" s="19">
        <f>+C114</f>
        <v>0.2</v>
      </c>
      <c r="D157" s="19">
        <f>+D114</f>
        <v>0.2</v>
      </c>
      <c r="E157" s="19">
        <f t="shared" ref="E157:O157" si="52">+E114</f>
        <v>0.2</v>
      </c>
      <c r="F157" s="19">
        <f t="shared" si="52"/>
        <v>0.2</v>
      </c>
      <c r="G157" s="19">
        <f t="shared" si="52"/>
        <v>0.2</v>
      </c>
      <c r="H157" s="19">
        <f t="shared" si="52"/>
        <v>0.2</v>
      </c>
      <c r="I157" s="19">
        <f t="shared" si="52"/>
        <v>0.2</v>
      </c>
      <c r="J157" s="19">
        <f t="shared" si="52"/>
        <v>0.2</v>
      </c>
      <c r="K157" s="19">
        <f t="shared" si="52"/>
        <v>0.2</v>
      </c>
      <c r="L157" s="19">
        <f>+L114</f>
        <v>0.2</v>
      </c>
      <c r="M157" s="19">
        <f t="shared" si="52"/>
        <v>0.1</v>
      </c>
      <c r="N157" s="19">
        <f t="shared" si="52"/>
        <v>0.1</v>
      </c>
      <c r="O157" s="19">
        <f t="shared" si="52"/>
        <v>0.1</v>
      </c>
    </row>
    <row r="158" spans="1:15">
      <c r="A158" s="2" t="s">
        <v>57</v>
      </c>
      <c r="B158" s="9" t="s">
        <v>55</v>
      </c>
      <c r="C158" s="18">
        <f>+C156+C156*C157</f>
        <v>12.915479582146249</v>
      </c>
      <c r="D158" s="18">
        <f>+D156+D156*D157</f>
        <v>17.266683933350599</v>
      </c>
      <c r="E158" s="18">
        <f t="shared" ref="E158:O158" si="53">+E156+E156*E157</f>
        <v>8.2880082880082888</v>
      </c>
      <c r="F158" s="18">
        <f t="shared" si="53"/>
        <v>8.1400081400081401</v>
      </c>
      <c r="G158" s="18">
        <f t="shared" si="53"/>
        <v>7.7354744021410689</v>
      </c>
      <c r="H158" s="18">
        <f t="shared" si="53"/>
        <v>2.9008029008029004</v>
      </c>
      <c r="I158" s="18">
        <f t="shared" si="53"/>
        <v>2.9698696365363029</v>
      </c>
      <c r="J158" s="18">
        <f t="shared" si="53"/>
        <v>1.3813347146680481</v>
      </c>
      <c r="K158" s="18">
        <f t="shared" si="53"/>
        <v>5.1980337872196163</v>
      </c>
      <c r="L158" s="18">
        <f>+L156+L156*L157</f>
        <v>3.9550257076670996</v>
      </c>
      <c r="M158" s="18">
        <f t="shared" si="53"/>
        <v>4.1785375118708448</v>
      </c>
      <c r="N158" s="18">
        <f t="shared" si="53"/>
        <v>4.7483380816714149</v>
      </c>
      <c r="O158" s="18">
        <f t="shared" si="53"/>
        <v>4.4317822095599873</v>
      </c>
    </row>
    <row r="159" spans="1:15">
      <c r="A159" s="2" t="s">
        <v>58</v>
      </c>
      <c r="B159" s="9" t="s">
        <v>59</v>
      </c>
      <c r="C159" s="18">
        <f>+C116</f>
        <v>60</v>
      </c>
      <c r="D159" s="18">
        <f>+D116</f>
        <v>60</v>
      </c>
      <c r="E159" s="18">
        <f t="shared" ref="E159:O159" si="54">+E116</f>
        <v>60</v>
      </c>
      <c r="F159" s="18">
        <f t="shared" si="54"/>
        <v>60</v>
      </c>
      <c r="G159" s="18">
        <f t="shared" si="54"/>
        <v>60</v>
      </c>
      <c r="H159" s="18">
        <f t="shared" si="54"/>
        <v>60</v>
      </c>
      <c r="I159" s="18">
        <f t="shared" si="54"/>
        <v>60</v>
      </c>
      <c r="J159" s="18">
        <f t="shared" si="54"/>
        <v>60</v>
      </c>
      <c r="K159" s="18">
        <f t="shared" si="54"/>
        <v>60</v>
      </c>
      <c r="L159" s="18">
        <f>+L116</f>
        <v>60</v>
      </c>
      <c r="M159" s="18">
        <f t="shared" si="54"/>
        <v>60</v>
      </c>
      <c r="N159" s="18">
        <f t="shared" si="54"/>
        <v>60</v>
      </c>
      <c r="O159" s="18">
        <f t="shared" si="54"/>
        <v>60</v>
      </c>
    </row>
    <row r="160" spans="1:15">
      <c r="A160" s="2" t="s">
        <v>60</v>
      </c>
      <c r="B160" s="9" t="s">
        <v>59</v>
      </c>
      <c r="C160" s="18">
        <f>+C149/C148</f>
        <v>58.5</v>
      </c>
      <c r="D160" s="18">
        <f>+D149/D148</f>
        <v>58.5</v>
      </c>
      <c r="E160" s="18">
        <f t="shared" ref="E160:O160" si="55">+E149/E148</f>
        <v>58.5</v>
      </c>
      <c r="F160" s="18">
        <f t="shared" si="55"/>
        <v>58.5</v>
      </c>
      <c r="G160" s="18">
        <f t="shared" si="55"/>
        <v>58.5</v>
      </c>
      <c r="H160" s="18">
        <f t="shared" si="55"/>
        <v>58.5</v>
      </c>
      <c r="I160" s="18">
        <f t="shared" si="55"/>
        <v>58.5</v>
      </c>
      <c r="J160" s="18">
        <f t="shared" si="55"/>
        <v>58.5</v>
      </c>
      <c r="K160" s="18">
        <f t="shared" si="55"/>
        <v>58.509090909090908</v>
      </c>
      <c r="L160" s="18">
        <f>+L149/L148</f>
        <v>58.509090909090908</v>
      </c>
      <c r="M160" s="18">
        <f t="shared" si="55"/>
        <v>58.5</v>
      </c>
      <c r="N160" s="18">
        <f t="shared" si="55"/>
        <v>58.5</v>
      </c>
      <c r="O160" s="18">
        <f t="shared" si="55"/>
        <v>58.5</v>
      </c>
    </row>
    <row r="161" spans="1:15">
      <c r="A161" s="2" t="s">
        <v>61</v>
      </c>
      <c r="B161" s="9" t="s">
        <v>59</v>
      </c>
      <c r="C161" s="18">
        <f>+C118</f>
        <v>20</v>
      </c>
      <c r="D161" s="18">
        <f>+D118</f>
        <v>20</v>
      </c>
      <c r="E161" s="18">
        <f t="shared" ref="E161:O161" si="56">+E118</f>
        <v>20</v>
      </c>
      <c r="F161" s="18">
        <f t="shared" si="56"/>
        <v>20</v>
      </c>
      <c r="G161" s="18">
        <f t="shared" si="56"/>
        <v>20</v>
      </c>
      <c r="H161" s="18">
        <f t="shared" si="56"/>
        <v>20</v>
      </c>
      <c r="I161" s="18">
        <f t="shared" si="56"/>
        <v>20</v>
      </c>
      <c r="J161" s="18">
        <f t="shared" si="56"/>
        <v>20</v>
      </c>
      <c r="K161" s="18">
        <f t="shared" si="56"/>
        <v>20</v>
      </c>
      <c r="L161" s="18">
        <f>+L118</f>
        <v>20</v>
      </c>
      <c r="M161" s="18">
        <f t="shared" si="56"/>
        <v>20</v>
      </c>
      <c r="N161" s="18">
        <f t="shared" si="56"/>
        <v>20</v>
      </c>
      <c r="O161" s="18">
        <f t="shared" si="56"/>
        <v>20</v>
      </c>
    </row>
    <row r="162" spans="1:15">
      <c r="A162" s="2" t="s">
        <v>62</v>
      </c>
      <c r="B162" s="9" t="s">
        <v>59</v>
      </c>
      <c r="C162" s="18">
        <f>+C161+C159</f>
        <v>80</v>
      </c>
      <c r="D162" s="18">
        <f>+D161+D159</f>
        <v>80</v>
      </c>
      <c r="E162" s="18">
        <f t="shared" ref="E162:O162" si="57">+E161+E159</f>
        <v>80</v>
      </c>
      <c r="F162" s="18">
        <f t="shared" si="57"/>
        <v>80</v>
      </c>
      <c r="G162" s="18">
        <f t="shared" si="57"/>
        <v>80</v>
      </c>
      <c r="H162" s="18">
        <f t="shared" si="57"/>
        <v>80</v>
      </c>
      <c r="I162" s="18">
        <f t="shared" si="57"/>
        <v>80</v>
      </c>
      <c r="J162" s="18">
        <f t="shared" si="57"/>
        <v>80</v>
      </c>
      <c r="K162" s="18">
        <f t="shared" si="57"/>
        <v>80</v>
      </c>
      <c r="L162" s="18">
        <f>+L161+L159</f>
        <v>80</v>
      </c>
      <c r="M162" s="18">
        <f t="shared" si="57"/>
        <v>80</v>
      </c>
      <c r="N162" s="18">
        <f t="shared" si="57"/>
        <v>80</v>
      </c>
      <c r="O162" s="18">
        <f t="shared" si="57"/>
        <v>80</v>
      </c>
    </row>
    <row r="163" spans="1:15">
      <c r="A163" s="2" t="s">
        <v>63</v>
      </c>
      <c r="B163" s="9" t="s">
        <v>59</v>
      </c>
      <c r="C163" s="18">
        <f>+C161+C160</f>
        <v>78.5</v>
      </c>
      <c r="D163" s="18">
        <f>+D161+D160</f>
        <v>78.5</v>
      </c>
      <c r="E163" s="18">
        <f t="shared" ref="E163:O163" si="58">+E161+E160</f>
        <v>78.5</v>
      </c>
      <c r="F163" s="18">
        <f t="shared" si="58"/>
        <v>78.5</v>
      </c>
      <c r="G163" s="18">
        <f t="shared" si="58"/>
        <v>78.5</v>
      </c>
      <c r="H163" s="18">
        <f t="shared" si="58"/>
        <v>78.5</v>
      </c>
      <c r="I163" s="18">
        <f t="shared" si="58"/>
        <v>78.5</v>
      </c>
      <c r="J163" s="18">
        <f t="shared" si="58"/>
        <v>78.5</v>
      </c>
      <c r="K163" s="18">
        <f t="shared" si="58"/>
        <v>78.509090909090901</v>
      </c>
      <c r="L163" s="18">
        <f>+L161+L160</f>
        <v>78.509090909090901</v>
      </c>
      <c r="M163" s="18">
        <f t="shared" si="58"/>
        <v>78.5</v>
      </c>
      <c r="N163" s="18">
        <f t="shared" si="58"/>
        <v>78.5</v>
      </c>
      <c r="O163" s="18">
        <f t="shared" si="58"/>
        <v>78.5</v>
      </c>
    </row>
    <row r="164" spans="1:15">
      <c r="A164" s="15" t="s">
        <v>64</v>
      </c>
      <c r="B164" s="16" t="s">
        <v>65</v>
      </c>
      <c r="C164" s="21">
        <f>+'[4]Trens Tipos e Ciclos'!C74</f>
        <v>0.96</v>
      </c>
      <c r="D164" s="21">
        <f>+'[4]Trens Tipos e Ciclos'!D74</f>
        <v>0.32</v>
      </c>
      <c r="E164" s="21">
        <f>+'[4]Trens Tipos e Ciclos'!E74</f>
        <v>0.82</v>
      </c>
      <c r="F164" s="21">
        <f>+'[4]Trens Tipos e Ciclos'!F74</f>
        <v>1.3</v>
      </c>
      <c r="G164" s="21">
        <f>+'[4]Trens Tipos e Ciclos'!G74</f>
        <v>0.8</v>
      </c>
      <c r="H164" s="21">
        <f>+'[4]Trens Tipos e Ciclos'!H74</f>
        <v>1.1399999999999999</v>
      </c>
      <c r="I164" s="21">
        <f>+'[4]Trens Tipos e Ciclos'!I74</f>
        <v>1.87</v>
      </c>
      <c r="J164" s="21">
        <f>+'[4]Trens Tipos e Ciclos'!J74</f>
        <v>1.95</v>
      </c>
      <c r="K164" s="21">
        <f>+'[4]Trens Tipos e Ciclos'!K74</f>
        <v>2.5</v>
      </c>
      <c r="L164" s="21">
        <f>+'[4]Trens Tipos e Ciclos'!L74</f>
        <v>1.27</v>
      </c>
      <c r="M164" s="21">
        <f>+'[4]Trens Tipos e Ciclos'!M74</f>
        <v>2.04</v>
      </c>
      <c r="N164" s="21">
        <f>+'[4]Trens Tipos e Ciclos'!N74</f>
        <v>0.91</v>
      </c>
      <c r="O164" s="21">
        <f>+'[4]Trens Tipos e Ciclos'!O74</f>
        <v>1.05</v>
      </c>
    </row>
    <row r="165" spans="1:15" ht="15.75">
      <c r="A165" s="8" t="s">
        <v>66</v>
      </c>
      <c r="B165" s="9"/>
      <c r="C165" s="22"/>
      <c r="D165" s="22"/>
      <c r="E165" s="22"/>
      <c r="F165" s="22"/>
      <c r="G165" s="22"/>
      <c r="H165" s="22"/>
      <c r="I165" s="22"/>
      <c r="J165" s="22"/>
      <c r="K165" s="22"/>
      <c r="L165" s="22"/>
      <c r="M165" s="22"/>
      <c r="N165" s="22"/>
      <c r="O165" s="22"/>
    </row>
    <row r="166" spans="1:15">
      <c r="A166" s="2" t="s">
        <v>67</v>
      </c>
      <c r="B166" s="9" t="s">
        <v>68</v>
      </c>
      <c r="C166" s="22">
        <f>ROUNDUP(C158*C164*C147/(C144/100),0)</f>
        <v>47</v>
      </c>
      <c r="D166" s="22">
        <f>ROUNDUP(D158*D164*D147/(D144/100),0)</f>
        <v>21</v>
      </c>
      <c r="E166" s="22">
        <f t="shared" ref="E166:O166" si="59">ROUNDUP(E158*E164*E147/(E144/100),0)</f>
        <v>34</v>
      </c>
      <c r="F166" s="22">
        <f t="shared" si="59"/>
        <v>27</v>
      </c>
      <c r="G166" s="22">
        <f t="shared" si="59"/>
        <v>31</v>
      </c>
      <c r="H166" s="22">
        <f t="shared" si="59"/>
        <v>17</v>
      </c>
      <c r="I166" s="22">
        <f t="shared" si="59"/>
        <v>21</v>
      </c>
      <c r="J166" s="22">
        <f t="shared" si="59"/>
        <v>11</v>
      </c>
      <c r="K166" s="22">
        <f t="shared" si="59"/>
        <v>49</v>
      </c>
      <c r="L166" s="22">
        <f>ROUNDUP(L158*L164*L147/(L144/100),0)</f>
        <v>19</v>
      </c>
      <c r="M166" s="22">
        <f t="shared" si="59"/>
        <v>22</v>
      </c>
      <c r="N166" s="22">
        <f t="shared" si="59"/>
        <v>17</v>
      </c>
      <c r="O166" s="22">
        <f t="shared" si="59"/>
        <v>24</v>
      </c>
    </row>
    <row r="167" spans="1:15">
      <c r="A167" s="15" t="s">
        <v>69</v>
      </c>
      <c r="B167" s="16" t="s">
        <v>68</v>
      </c>
      <c r="C167" s="15">
        <f>+[4]Premissas!C54</f>
        <v>6</v>
      </c>
      <c r="D167" s="15">
        <f>+[4]Premissas!D54</f>
        <v>3</v>
      </c>
      <c r="E167" s="15">
        <f>+[4]Premissas!E54</f>
        <v>3</v>
      </c>
      <c r="F167" s="15">
        <f>+[4]Premissas!F54</f>
        <v>3</v>
      </c>
      <c r="G167" s="15">
        <f>+[4]Premissas!G54</f>
        <v>2</v>
      </c>
      <c r="H167" s="15">
        <f>+[4]Premissas!H54</f>
        <v>1</v>
      </c>
      <c r="I167" s="15">
        <f>+[4]Premissas!I54</f>
        <v>2</v>
      </c>
      <c r="J167" s="15">
        <f>+[4]Premissas!J54</f>
        <v>1</v>
      </c>
      <c r="K167" s="15">
        <f>+[4]Premissas!K54</f>
        <v>2</v>
      </c>
      <c r="L167" s="15">
        <f>+[4]Premissas!L54</f>
        <v>1</v>
      </c>
      <c r="M167" s="15">
        <f>+[4]Premissas!M54</f>
        <v>1</v>
      </c>
      <c r="N167" s="15">
        <f>+[4]Premissas!N54</f>
        <v>2</v>
      </c>
      <c r="O167" s="15">
        <f>+[4]Premissas!O54</f>
        <v>3</v>
      </c>
    </row>
    <row r="168" spans="1:15" ht="15.75">
      <c r="A168" s="24" t="s">
        <v>70</v>
      </c>
      <c r="B168" s="25" t="s">
        <v>68</v>
      </c>
      <c r="C168" s="24">
        <f>+ROUNDUP((C166+C167),0)</f>
        <v>53</v>
      </c>
      <c r="D168" s="24">
        <f>+ROUNDUP((D166+D167),0)</f>
        <v>24</v>
      </c>
      <c r="E168" s="24">
        <f t="shared" ref="E168:O168" si="60">+ROUNDUP((E166+E167),0)</f>
        <v>37</v>
      </c>
      <c r="F168" s="24">
        <f t="shared" si="60"/>
        <v>30</v>
      </c>
      <c r="G168" s="24">
        <f t="shared" si="60"/>
        <v>33</v>
      </c>
      <c r="H168" s="24">
        <f t="shared" si="60"/>
        <v>18</v>
      </c>
      <c r="I168" s="24">
        <f t="shared" si="60"/>
        <v>23</v>
      </c>
      <c r="J168" s="24">
        <f t="shared" si="60"/>
        <v>12</v>
      </c>
      <c r="K168" s="24">
        <f t="shared" si="60"/>
        <v>51</v>
      </c>
      <c r="L168" s="24">
        <f>+ROUNDUP((L166+L167),0)</f>
        <v>20</v>
      </c>
      <c r="M168" s="24">
        <f t="shared" si="60"/>
        <v>23</v>
      </c>
      <c r="N168" s="24">
        <f t="shared" si="60"/>
        <v>19</v>
      </c>
      <c r="O168" s="24">
        <f t="shared" si="60"/>
        <v>27</v>
      </c>
    </row>
    <row r="169" spans="1:15" ht="15.75">
      <c r="A169" s="26" t="s">
        <v>71</v>
      </c>
      <c r="B169" s="27"/>
      <c r="C169" s="28"/>
      <c r="D169" s="28"/>
      <c r="E169" s="28"/>
      <c r="F169" s="28"/>
      <c r="G169" s="28"/>
      <c r="H169" s="28"/>
      <c r="I169" s="28"/>
      <c r="J169" s="28"/>
      <c r="K169" s="28"/>
      <c r="L169" s="28"/>
      <c r="M169" s="28"/>
      <c r="N169" s="28"/>
      <c r="O169" s="28"/>
    </row>
    <row r="170" spans="1:15" ht="16.5" thickBot="1">
      <c r="A170" s="29" t="s">
        <v>72</v>
      </c>
      <c r="B170" s="30" t="s">
        <v>73</v>
      </c>
      <c r="C170" s="39">
        <f>+ROUNDUP((C158*C148*C164/(C145/100)),0)</f>
        <v>1240</v>
      </c>
      <c r="D170" s="39">
        <f>+ROUNDUP((D158*D148*D164/(D145/100)),0)</f>
        <v>553</v>
      </c>
      <c r="E170" s="29">
        <f t="shared" ref="E170:O170" si="61">+ROUNDUP((E158*E148*E164/(E145/100)),0)</f>
        <v>680</v>
      </c>
      <c r="F170" s="29">
        <f t="shared" si="61"/>
        <v>494</v>
      </c>
      <c r="G170" s="29">
        <f t="shared" si="61"/>
        <v>619</v>
      </c>
      <c r="H170" s="29">
        <f t="shared" si="61"/>
        <v>331</v>
      </c>
      <c r="I170" s="29">
        <f t="shared" si="61"/>
        <v>556</v>
      </c>
      <c r="J170" s="29">
        <f t="shared" si="61"/>
        <v>270</v>
      </c>
      <c r="K170" s="29">
        <f t="shared" si="61"/>
        <v>795</v>
      </c>
      <c r="L170" s="29">
        <f>+ROUNDUP((L158*L148*L164/(L145/100)),0)</f>
        <v>307</v>
      </c>
      <c r="M170" s="29">
        <f t="shared" si="61"/>
        <v>114</v>
      </c>
      <c r="N170" s="29">
        <f t="shared" si="61"/>
        <v>116</v>
      </c>
      <c r="O170" s="29">
        <f t="shared" si="61"/>
        <v>187</v>
      </c>
    </row>
    <row r="171" spans="1:15">
      <c r="A171" s="38" t="s">
        <v>76</v>
      </c>
      <c r="B171" s="38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</row>
    <row r="173" spans="1:15"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</row>
    <row r="174" spans="1:15" ht="15.75">
      <c r="A174" s="1" t="s">
        <v>114</v>
      </c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</row>
    <row r="175" spans="1:15" ht="16.5" thickBot="1">
      <c r="A175" s="3" t="s">
        <v>81</v>
      </c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</row>
    <row r="176" spans="1:15" ht="15.75">
      <c r="A176" s="66" t="s">
        <v>1</v>
      </c>
      <c r="B176" s="66" t="s">
        <v>2</v>
      </c>
      <c r="C176" s="69" t="s">
        <v>3</v>
      </c>
      <c r="D176" s="69"/>
      <c r="E176" s="69"/>
      <c r="F176" s="69"/>
      <c r="G176" s="69"/>
      <c r="H176" s="69"/>
      <c r="I176" s="69"/>
      <c r="J176" s="69"/>
      <c r="K176" s="69"/>
      <c r="L176" s="69"/>
      <c r="M176" s="69"/>
      <c r="N176" s="69"/>
      <c r="O176" s="69"/>
    </row>
    <row r="177" spans="1:15" ht="15.75">
      <c r="A177" s="67"/>
      <c r="B177" s="67"/>
      <c r="C177" s="70" t="s">
        <v>4</v>
      </c>
      <c r="D177" s="70"/>
      <c r="E177" s="70"/>
      <c r="F177" s="70"/>
      <c r="G177" s="70"/>
      <c r="H177" s="4"/>
      <c r="I177" s="70" t="s">
        <v>5</v>
      </c>
      <c r="J177" s="70"/>
      <c r="K177" s="70" t="s">
        <v>6</v>
      </c>
      <c r="L177" s="70"/>
      <c r="M177" s="70"/>
      <c r="N177" s="70" t="s">
        <v>7</v>
      </c>
      <c r="O177" s="70"/>
    </row>
    <row r="178" spans="1:15" ht="15.75">
      <c r="A178" s="67"/>
      <c r="B178" s="67"/>
      <c r="C178" s="65" t="s">
        <v>8</v>
      </c>
      <c r="D178" s="65"/>
      <c r="E178" s="65"/>
      <c r="F178" s="65"/>
      <c r="G178" s="70" t="s">
        <v>9</v>
      </c>
      <c r="H178" s="70"/>
      <c r="I178" s="65" t="s">
        <v>10</v>
      </c>
      <c r="J178" s="65"/>
      <c r="K178" s="65" t="s">
        <v>11</v>
      </c>
      <c r="L178" s="65"/>
      <c r="M178" s="65"/>
      <c r="N178" s="4" t="s">
        <v>12</v>
      </c>
      <c r="O178" s="4" t="s">
        <v>13</v>
      </c>
    </row>
    <row r="179" spans="1:15" ht="15.75">
      <c r="A179" s="67"/>
      <c r="B179" s="67"/>
      <c r="C179" s="5" t="s">
        <v>14</v>
      </c>
      <c r="D179" s="6" t="str">
        <f>+C180</f>
        <v>Iguaçu</v>
      </c>
      <c r="E179" s="5" t="str">
        <f>+D180</f>
        <v>Desvio Ribas</v>
      </c>
      <c r="F179" s="6" t="s">
        <v>117</v>
      </c>
      <c r="G179" s="6" t="str">
        <f>+E180</f>
        <v>Guarapuava</v>
      </c>
      <c r="H179" s="6" t="str">
        <f>+G180</f>
        <v>Cascavel</v>
      </c>
      <c r="I179" s="5" t="s">
        <v>121</v>
      </c>
      <c r="J179" s="6" t="s">
        <v>15</v>
      </c>
      <c r="K179" s="6" t="str">
        <f>+J180</f>
        <v>Front. Argentina</v>
      </c>
      <c r="L179" s="6" t="str">
        <f>+K180</f>
        <v>J.V. Gonzalez</v>
      </c>
      <c r="M179" s="5" t="str">
        <f>+L180</f>
        <v>Salta</v>
      </c>
      <c r="N179" s="6" t="str">
        <f>+M180</f>
        <v>Socompa</v>
      </c>
      <c r="O179" s="5" t="str">
        <f>+N180</f>
        <v>A Victoria</v>
      </c>
    </row>
    <row r="180" spans="1:15" ht="16.5" thickBot="1">
      <c r="A180" s="68"/>
      <c r="B180" s="68"/>
      <c r="C180" s="7" t="s">
        <v>119</v>
      </c>
      <c r="D180" s="7" t="s">
        <v>16</v>
      </c>
      <c r="E180" s="7" t="s">
        <v>17</v>
      </c>
      <c r="F180" s="7" t="s">
        <v>118</v>
      </c>
      <c r="G180" s="7" t="s">
        <v>18</v>
      </c>
      <c r="H180" s="7" t="s">
        <v>120</v>
      </c>
      <c r="I180" s="7" t="s">
        <v>19</v>
      </c>
      <c r="J180" s="7" t="s">
        <v>122</v>
      </c>
      <c r="K180" s="7" t="s">
        <v>123</v>
      </c>
      <c r="L180" s="7" t="s">
        <v>20</v>
      </c>
      <c r="M180" s="7" t="s">
        <v>21</v>
      </c>
      <c r="N180" s="7" t="s">
        <v>22</v>
      </c>
      <c r="O180" s="7" t="s">
        <v>23</v>
      </c>
    </row>
    <row r="181" spans="1:15" ht="15.75">
      <c r="A181" s="8" t="s">
        <v>82</v>
      </c>
      <c r="B181" s="9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</row>
    <row r="182" spans="1:15">
      <c r="A182" s="40">
        <v>2015</v>
      </c>
      <c r="B182" s="41" t="s">
        <v>83</v>
      </c>
      <c r="C182" s="42">
        <f>+C53</f>
        <v>12000000</v>
      </c>
      <c r="D182" s="42">
        <f t="shared" ref="D182:O182" si="62">+D53</f>
        <v>17400000</v>
      </c>
      <c r="E182" s="42">
        <f t="shared" si="62"/>
        <v>6400000</v>
      </c>
      <c r="F182" s="42">
        <f t="shared" si="62"/>
        <v>3500000</v>
      </c>
      <c r="G182" s="42">
        <f t="shared" si="62"/>
        <v>5900000</v>
      </c>
      <c r="H182" s="42">
        <f t="shared" si="62"/>
        <v>1700000</v>
      </c>
      <c r="I182" s="42">
        <f t="shared" si="62"/>
        <v>1900000</v>
      </c>
      <c r="J182" s="42">
        <f t="shared" si="62"/>
        <v>1000000</v>
      </c>
      <c r="K182" s="42">
        <f t="shared" si="62"/>
        <v>3000000</v>
      </c>
      <c r="L182" s="42">
        <f>+L53</f>
        <v>1600000</v>
      </c>
      <c r="M182" s="42">
        <f t="shared" si="62"/>
        <v>600000</v>
      </c>
      <c r="N182" s="42">
        <f t="shared" si="62"/>
        <v>1800000</v>
      </c>
      <c r="O182" s="42">
        <f t="shared" si="62"/>
        <v>2600000</v>
      </c>
    </row>
    <row r="183" spans="1:15">
      <c r="A183" s="40">
        <v>3030</v>
      </c>
      <c r="B183" s="41" t="s">
        <v>83</v>
      </c>
      <c r="C183" s="42">
        <f>+C96</f>
        <v>15000000</v>
      </c>
      <c r="D183" s="42">
        <f t="shared" ref="D183:O183" si="63">+D96</f>
        <v>21100000</v>
      </c>
      <c r="E183" s="42">
        <f t="shared" si="63"/>
        <v>9100000</v>
      </c>
      <c r="F183" s="42">
        <f t="shared" si="63"/>
        <v>4500000</v>
      </c>
      <c r="G183" s="42">
        <f t="shared" si="63"/>
        <v>8500000</v>
      </c>
      <c r="H183" s="42">
        <f t="shared" si="63"/>
        <v>3100000</v>
      </c>
      <c r="I183" s="42">
        <f t="shared" si="63"/>
        <v>3300000</v>
      </c>
      <c r="J183" s="42">
        <f t="shared" si="63"/>
        <v>1500000</v>
      </c>
      <c r="K183" s="42">
        <f t="shared" si="63"/>
        <v>3800000</v>
      </c>
      <c r="L183" s="42">
        <f>+L96</f>
        <v>2000000</v>
      </c>
      <c r="M183" s="42">
        <f t="shared" si="63"/>
        <v>700000</v>
      </c>
      <c r="N183" s="42">
        <f t="shared" si="63"/>
        <v>1900000</v>
      </c>
      <c r="O183" s="42">
        <f t="shared" si="63"/>
        <v>2700000</v>
      </c>
    </row>
    <row r="184" spans="1:15">
      <c r="A184" s="40">
        <v>2045</v>
      </c>
      <c r="B184" s="41" t="s">
        <v>83</v>
      </c>
      <c r="C184" s="42">
        <f>+C139</f>
        <v>18700000</v>
      </c>
      <c r="D184" s="42">
        <f t="shared" ref="D184:O184" si="64">+D139</f>
        <v>25000000</v>
      </c>
      <c r="E184" s="42">
        <f t="shared" si="64"/>
        <v>12000000</v>
      </c>
      <c r="F184" s="42">
        <f t="shared" si="64"/>
        <v>5500000</v>
      </c>
      <c r="G184" s="42">
        <f t="shared" si="64"/>
        <v>11200000</v>
      </c>
      <c r="H184" s="42">
        <f t="shared" si="64"/>
        <v>4200000</v>
      </c>
      <c r="I184" s="42">
        <f t="shared" si="64"/>
        <v>4300000</v>
      </c>
      <c r="J184" s="42">
        <f t="shared" si="64"/>
        <v>2000000</v>
      </c>
      <c r="K184" s="42">
        <f t="shared" si="64"/>
        <v>4600000</v>
      </c>
      <c r="L184" s="42">
        <f>+L139</f>
        <v>3500000</v>
      </c>
      <c r="M184" s="42">
        <f t="shared" si="64"/>
        <v>800000</v>
      </c>
      <c r="N184" s="42">
        <f t="shared" si="64"/>
        <v>2000000</v>
      </c>
      <c r="O184" s="42">
        <f t="shared" si="64"/>
        <v>2800000</v>
      </c>
    </row>
    <row r="185" spans="1:15" ht="15.75">
      <c r="A185" s="43" t="s">
        <v>84</v>
      </c>
      <c r="B185" s="41"/>
    </row>
    <row r="186" spans="1:15">
      <c r="A186" s="40">
        <v>2015</v>
      </c>
      <c r="B186" s="41" t="s">
        <v>85</v>
      </c>
      <c r="C186" s="42">
        <f>+C57</f>
        <v>1305120</v>
      </c>
      <c r="D186" s="42">
        <f t="shared" ref="D186:O186" si="65">+D57</f>
        <v>1839580.2</v>
      </c>
      <c r="E186" s="42">
        <f t="shared" si="65"/>
        <v>1356160</v>
      </c>
      <c r="F186" s="42">
        <f t="shared" si="65"/>
        <v>816063.32499999995</v>
      </c>
      <c r="G186" s="42">
        <f t="shared" si="65"/>
        <v>1463200</v>
      </c>
      <c r="H186" s="42">
        <f t="shared" si="65"/>
        <v>295120</v>
      </c>
      <c r="I186" s="42">
        <f t="shared" si="65"/>
        <v>493506</v>
      </c>
      <c r="J186" s="42">
        <f t="shared" si="65"/>
        <v>291645.00000000006</v>
      </c>
      <c r="K186" s="42">
        <f t="shared" si="65"/>
        <v>1671359.2499999998</v>
      </c>
      <c r="L186" s="42">
        <f>+L57</f>
        <v>357543.99999999994</v>
      </c>
      <c r="M186" s="42">
        <f t="shared" si="65"/>
        <v>342600</v>
      </c>
      <c r="N186" s="42">
        <f t="shared" si="65"/>
        <v>325800</v>
      </c>
      <c r="O186" s="42">
        <f t="shared" si="65"/>
        <v>310050</v>
      </c>
    </row>
    <row r="187" spans="1:15">
      <c r="A187" s="40">
        <v>3030</v>
      </c>
      <c r="B187" s="41" t="s">
        <v>85</v>
      </c>
      <c r="C187" s="42">
        <f>+C100</f>
        <v>1631400</v>
      </c>
      <c r="D187" s="42">
        <f t="shared" ref="D187:O187" si="66">+D100</f>
        <v>2230755.2999999998</v>
      </c>
      <c r="E187" s="42">
        <f t="shared" si="66"/>
        <v>1928290</v>
      </c>
      <c r="F187" s="42">
        <f t="shared" si="66"/>
        <v>1049224.2750000001</v>
      </c>
      <c r="G187" s="42">
        <f t="shared" si="66"/>
        <v>2108000</v>
      </c>
      <c r="H187" s="42">
        <f t="shared" si="66"/>
        <v>538160</v>
      </c>
      <c r="I187" s="42">
        <f t="shared" si="66"/>
        <v>857142</v>
      </c>
      <c r="J187" s="42">
        <f t="shared" si="66"/>
        <v>437467.50000000006</v>
      </c>
      <c r="K187" s="42">
        <f t="shared" si="66"/>
        <v>2117055.0499999998</v>
      </c>
      <c r="L187" s="42">
        <f>+L100</f>
        <v>446929.99999999994</v>
      </c>
      <c r="M187" s="42">
        <f t="shared" si="66"/>
        <v>399700</v>
      </c>
      <c r="N187" s="42">
        <f t="shared" si="66"/>
        <v>343900</v>
      </c>
      <c r="O187" s="42">
        <f t="shared" si="66"/>
        <v>321975</v>
      </c>
    </row>
    <row r="188" spans="1:15">
      <c r="A188" s="40">
        <v>2045</v>
      </c>
      <c r="B188" s="41" t="s">
        <v>85</v>
      </c>
      <c r="C188" s="42">
        <f>+C143</f>
        <v>2033812</v>
      </c>
      <c r="D188" s="42">
        <f t="shared" ref="D188:O188" si="67">+D143</f>
        <v>2643075</v>
      </c>
      <c r="E188" s="42">
        <f t="shared" si="67"/>
        <v>2542800</v>
      </c>
      <c r="F188" s="42">
        <f t="shared" si="67"/>
        <v>1282385.2250000001</v>
      </c>
      <c r="G188" s="42">
        <f t="shared" si="67"/>
        <v>2777600</v>
      </c>
      <c r="H188" s="42">
        <f t="shared" si="67"/>
        <v>729120</v>
      </c>
      <c r="I188" s="42">
        <f t="shared" si="67"/>
        <v>1116882</v>
      </c>
      <c r="J188" s="42">
        <f t="shared" si="67"/>
        <v>583290.00000000012</v>
      </c>
      <c r="K188" s="42">
        <f t="shared" si="67"/>
        <v>2562750.85</v>
      </c>
      <c r="L188" s="42">
        <f t="shared" si="67"/>
        <v>782127.49999999988</v>
      </c>
      <c r="M188" s="42">
        <f t="shared" si="67"/>
        <v>456800</v>
      </c>
      <c r="N188" s="42">
        <f t="shared" si="67"/>
        <v>362000</v>
      </c>
      <c r="O188" s="42">
        <f t="shared" si="67"/>
        <v>333900</v>
      </c>
    </row>
    <row r="189" spans="1:15" ht="15.75">
      <c r="A189" s="43" t="s">
        <v>86</v>
      </c>
      <c r="B189" s="41"/>
    </row>
    <row r="190" spans="1:15">
      <c r="A190" s="36" t="s">
        <v>87</v>
      </c>
      <c r="B190" s="41" t="s">
        <v>30</v>
      </c>
      <c r="C190" s="44">
        <f>+C144</f>
        <v>80</v>
      </c>
      <c r="D190" s="44">
        <f t="shared" ref="D190:O191" si="68">+D144</f>
        <v>80</v>
      </c>
      <c r="E190" s="44">
        <f t="shared" si="68"/>
        <v>80</v>
      </c>
      <c r="F190" s="44">
        <f t="shared" si="68"/>
        <v>80</v>
      </c>
      <c r="G190" s="44">
        <f t="shared" si="68"/>
        <v>80</v>
      </c>
      <c r="H190" s="44">
        <f t="shared" si="68"/>
        <v>80</v>
      </c>
      <c r="I190" s="44">
        <f t="shared" si="68"/>
        <v>80</v>
      </c>
      <c r="J190" s="44">
        <f t="shared" si="68"/>
        <v>80</v>
      </c>
      <c r="K190" s="44">
        <f t="shared" si="68"/>
        <v>80</v>
      </c>
      <c r="L190" s="44">
        <f>+L144</f>
        <v>80</v>
      </c>
      <c r="M190" s="44">
        <f t="shared" si="68"/>
        <v>80</v>
      </c>
      <c r="N190" s="44">
        <f t="shared" si="68"/>
        <v>80</v>
      </c>
      <c r="O190" s="44">
        <f t="shared" si="68"/>
        <v>80</v>
      </c>
    </row>
    <row r="191" spans="1:15">
      <c r="A191" s="36" t="s">
        <v>88</v>
      </c>
      <c r="B191" s="41" t="s">
        <v>30</v>
      </c>
      <c r="C191" s="44">
        <f>+C145</f>
        <v>90</v>
      </c>
      <c r="D191" s="44">
        <f t="shared" si="68"/>
        <v>90</v>
      </c>
      <c r="E191" s="44">
        <f t="shared" si="68"/>
        <v>90</v>
      </c>
      <c r="F191" s="44">
        <f t="shared" si="68"/>
        <v>90</v>
      </c>
      <c r="G191" s="44">
        <f t="shared" si="68"/>
        <v>90</v>
      </c>
      <c r="H191" s="44">
        <f t="shared" si="68"/>
        <v>90</v>
      </c>
      <c r="I191" s="44">
        <f t="shared" si="68"/>
        <v>90</v>
      </c>
      <c r="J191" s="44">
        <f t="shared" si="68"/>
        <v>90</v>
      </c>
      <c r="K191" s="44">
        <f t="shared" si="68"/>
        <v>90</v>
      </c>
      <c r="L191" s="44">
        <f>+L145</f>
        <v>90</v>
      </c>
      <c r="M191" s="44">
        <f t="shared" si="68"/>
        <v>90</v>
      </c>
      <c r="N191" s="44">
        <f t="shared" si="68"/>
        <v>90</v>
      </c>
      <c r="O191" s="44">
        <f t="shared" si="68"/>
        <v>90</v>
      </c>
    </row>
    <row r="192" spans="1:15">
      <c r="A192" s="2" t="s">
        <v>89</v>
      </c>
      <c r="B192" s="9" t="s">
        <v>53</v>
      </c>
      <c r="C192" s="42">
        <f>+C155</f>
        <v>330</v>
      </c>
      <c r="D192" s="42">
        <f t="shared" ref="D192:O192" si="69">+D155</f>
        <v>330</v>
      </c>
      <c r="E192" s="42">
        <f t="shared" si="69"/>
        <v>330</v>
      </c>
      <c r="F192" s="42">
        <f t="shared" si="69"/>
        <v>330</v>
      </c>
      <c r="G192" s="42">
        <f t="shared" si="69"/>
        <v>330</v>
      </c>
      <c r="H192" s="42">
        <f t="shared" si="69"/>
        <v>330</v>
      </c>
      <c r="I192" s="42">
        <f t="shared" si="69"/>
        <v>330</v>
      </c>
      <c r="J192" s="42">
        <f t="shared" si="69"/>
        <v>330</v>
      </c>
      <c r="K192" s="42">
        <f t="shared" si="69"/>
        <v>330</v>
      </c>
      <c r="L192" s="42">
        <f>+L155</f>
        <v>330</v>
      </c>
      <c r="M192" s="42">
        <f t="shared" si="69"/>
        <v>300</v>
      </c>
      <c r="N192" s="42">
        <f t="shared" si="69"/>
        <v>330</v>
      </c>
      <c r="O192" s="42">
        <f t="shared" si="69"/>
        <v>330</v>
      </c>
    </row>
    <row r="193" spans="1:15">
      <c r="A193" s="2" t="s">
        <v>56</v>
      </c>
      <c r="B193" s="9" t="s">
        <v>30</v>
      </c>
      <c r="C193" s="45">
        <f>+C157</f>
        <v>0.2</v>
      </c>
      <c r="D193" s="45">
        <f t="shared" ref="D193:O193" si="70">+D157</f>
        <v>0.2</v>
      </c>
      <c r="E193" s="45">
        <f t="shared" si="70"/>
        <v>0.2</v>
      </c>
      <c r="F193" s="45">
        <f t="shared" si="70"/>
        <v>0.2</v>
      </c>
      <c r="G193" s="45">
        <f t="shared" si="70"/>
        <v>0.2</v>
      </c>
      <c r="H193" s="45">
        <f t="shared" si="70"/>
        <v>0.2</v>
      </c>
      <c r="I193" s="45">
        <f t="shared" si="70"/>
        <v>0.2</v>
      </c>
      <c r="J193" s="45">
        <f t="shared" si="70"/>
        <v>0.2</v>
      </c>
      <c r="K193" s="45">
        <f t="shared" si="70"/>
        <v>0.2</v>
      </c>
      <c r="L193" s="45">
        <f>+L157</f>
        <v>0.2</v>
      </c>
      <c r="M193" s="45">
        <f t="shared" si="70"/>
        <v>0.1</v>
      </c>
      <c r="N193" s="45">
        <f t="shared" si="70"/>
        <v>0.1</v>
      </c>
      <c r="O193" s="45">
        <f t="shared" si="70"/>
        <v>0.1</v>
      </c>
    </row>
    <row r="194" spans="1:15">
      <c r="A194" s="2" t="s">
        <v>60</v>
      </c>
      <c r="B194" s="9" t="s">
        <v>59</v>
      </c>
      <c r="C194" s="20">
        <f>+C160</f>
        <v>58.5</v>
      </c>
      <c r="D194" s="20">
        <f t="shared" ref="D194:O195" si="71">+D160</f>
        <v>58.5</v>
      </c>
      <c r="E194" s="20">
        <f t="shared" si="71"/>
        <v>58.5</v>
      </c>
      <c r="F194" s="20">
        <f t="shared" si="71"/>
        <v>58.5</v>
      </c>
      <c r="G194" s="20">
        <f t="shared" si="71"/>
        <v>58.5</v>
      </c>
      <c r="H194" s="20">
        <f t="shared" si="71"/>
        <v>58.5</v>
      </c>
      <c r="I194" s="20">
        <f t="shared" si="71"/>
        <v>58.5</v>
      </c>
      <c r="J194" s="20">
        <f t="shared" si="71"/>
        <v>58.5</v>
      </c>
      <c r="K194" s="20">
        <f t="shared" si="71"/>
        <v>58.509090909090908</v>
      </c>
      <c r="L194" s="20">
        <f>+L160</f>
        <v>58.509090909090908</v>
      </c>
      <c r="M194" s="20">
        <f t="shared" si="71"/>
        <v>58.5</v>
      </c>
      <c r="N194" s="20">
        <f t="shared" si="71"/>
        <v>58.5</v>
      </c>
      <c r="O194" s="20">
        <f t="shared" si="71"/>
        <v>58.5</v>
      </c>
    </row>
    <row r="195" spans="1:15">
      <c r="A195" s="2" t="s">
        <v>61</v>
      </c>
      <c r="B195" s="9" t="s">
        <v>59</v>
      </c>
      <c r="C195" s="20">
        <f>+C161</f>
        <v>20</v>
      </c>
      <c r="D195" s="20">
        <f t="shared" si="71"/>
        <v>20</v>
      </c>
      <c r="E195" s="20">
        <f t="shared" si="71"/>
        <v>20</v>
      </c>
      <c r="F195" s="20">
        <f t="shared" si="71"/>
        <v>20</v>
      </c>
      <c r="G195" s="20">
        <f t="shared" si="71"/>
        <v>20</v>
      </c>
      <c r="H195" s="20">
        <f t="shared" si="71"/>
        <v>20</v>
      </c>
      <c r="I195" s="20">
        <f t="shared" si="71"/>
        <v>20</v>
      </c>
      <c r="J195" s="20">
        <f t="shared" si="71"/>
        <v>20</v>
      </c>
      <c r="K195" s="20">
        <f t="shared" si="71"/>
        <v>20</v>
      </c>
      <c r="L195" s="20">
        <f>+L161</f>
        <v>20</v>
      </c>
      <c r="M195" s="20">
        <f t="shared" si="71"/>
        <v>20</v>
      </c>
      <c r="N195" s="20">
        <f t="shared" si="71"/>
        <v>20</v>
      </c>
      <c r="O195" s="20">
        <f t="shared" si="71"/>
        <v>20</v>
      </c>
    </row>
    <row r="196" spans="1:15">
      <c r="A196" s="2" t="s">
        <v>63</v>
      </c>
      <c r="B196" s="9" t="s">
        <v>59</v>
      </c>
      <c r="C196" s="20">
        <f>+C163</f>
        <v>78.5</v>
      </c>
      <c r="D196" s="20">
        <f t="shared" ref="D196:O196" si="72">+D163</f>
        <v>78.5</v>
      </c>
      <c r="E196" s="20">
        <f t="shared" si="72"/>
        <v>78.5</v>
      </c>
      <c r="F196" s="20">
        <f t="shared" si="72"/>
        <v>78.5</v>
      </c>
      <c r="G196" s="20">
        <f t="shared" si="72"/>
        <v>78.5</v>
      </c>
      <c r="H196" s="20">
        <f t="shared" si="72"/>
        <v>78.5</v>
      </c>
      <c r="I196" s="20">
        <f t="shared" si="72"/>
        <v>78.5</v>
      </c>
      <c r="J196" s="20">
        <f t="shared" si="72"/>
        <v>78.5</v>
      </c>
      <c r="K196" s="20">
        <f t="shared" si="72"/>
        <v>78.509090909090901</v>
      </c>
      <c r="L196" s="20">
        <f>+L163</f>
        <v>78.509090909090901</v>
      </c>
      <c r="M196" s="20">
        <f t="shared" si="72"/>
        <v>78.5</v>
      </c>
      <c r="N196" s="20">
        <f t="shared" si="72"/>
        <v>78.5</v>
      </c>
      <c r="O196" s="20">
        <f t="shared" si="72"/>
        <v>78.5</v>
      </c>
    </row>
    <row r="197" spans="1:15" ht="15.75">
      <c r="A197" s="8" t="s">
        <v>90</v>
      </c>
      <c r="B197" s="9"/>
    </row>
    <row r="198" spans="1:15">
      <c r="A198" s="40" t="s">
        <v>91</v>
      </c>
      <c r="B198" s="9" t="s">
        <v>55</v>
      </c>
      <c r="C198" s="20">
        <f>+C70</f>
        <v>6.9066735733402398</v>
      </c>
      <c r="D198" s="20">
        <f t="shared" ref="D198:O198" si="73">+D70</f>
        <v>10.014676681343348</v>
      </c>
      <c r="E198" s="20">
        <f t="shared" si="73"/>
        <v>3.6835592391147944</v>
      </c>
      <c r="F198" s="20">
        <f t="shared" si="73"/>
        <v>4.3166709833376498</v>
      </c>
      <c r="G198" s="20">
        <f t="shared" si="73"/>
        <v>3.3957811735589516</v>
      </c>
      <c r="H198" s="20">
        <f t="shared" si="73"/>
        <v>0.97844542288986736</v>
      </c>
      <c r="I198" s="20">
        <f t="shared" si="73"/>
        <v>1.0935566491122046</v>
      </c>
      <c r="J198" s="20">
        <f t="shared" si="73"/>
        <v>0.57555613111168669</v>
      </c>
      <c r="K198" s="20">
        <f t="shared" si="73"/>
        <v>2.8250183626193572</v>
      </c>
      <c r="L198" s="20">
        <f>+L70</f>
        <v>1.5066764600636571</v>
      </c>
      <c r="M198" s="20">
        <f t="shared" si="73"/>
        <v>2.8490028490028489</v>
      </c>
      <c r="N198" s="20">
        <f t="shared" si="73"/>
        <v>3.8850038850038846</v>
      </c>
      <c r="O198" s="20">
        <f t="shared" si="73"/>
        <v>3.7411148522259632</v>
      </c>
    </row>
    <row r="199" spans="1:15">
      <c r="A199" s="40" t="s">
        <v>92</v>
      </c>
      <c r="B199" s="9" t="s">
        <v>55</v>
      </c>
      <c r="C199" s="20">
        <f>+C113</f>
        <v>8.6333419666752995</v>
      </c>
      <c r="D199" s="20">
        <f t="shared" ref="D199:O199" si="74">+D113</f>
        <v>12.144234366456589</v>
      </c>
      <c r="E199" s="20">
        <f t="shared" si="74"/>
        <v>5.2375607931163488</v>
      </c>
      <c r="F199" s="20">
        <f t="shared" si="74"/>
        <v>5.5500055500055501</v>
      </c>
      <c r="G199" s="20">
        <f t="shared" si="74"/>
        <v>4.8922271144493363</v>
      </c>
      <c r="H199" s="20">
        <f t="shared" si="74"/>
        <v>1.7842240064462285</v>
      </c>
      <c r="I199" s="20">
        <f t="shared" si="74"/>
        <v>1.899335232668566</v>
      </c>
      <c r="J199" s="20">
        <f t="shared" si="74"/>
        <v>0.86333419666752997</v>
      </c>
      <c r="K199" s="20">
        <f t="shared" si="74"/>
        <v>3.5783565926511858</v>
      </c>
      <c r="L199" s="20">
        <f>+L113</f>
        <v>1.8833455750795713</v>
      </c>
      <c r="M199" s="20">
        <f t="shared" si="74"/>
        <v>3.3238366571699904</v>
      </c>
      <c r="N199" s="20">
        <f t="shared" si="74"/>
        <v>4.1008374341707681</v>
      </c>
      <c r="O199" s="20">
        <f t="shared" si="74"/>
        <v>3.8850038850038846</v>
      </c>
    </row>
    <row r="200" spans="1:15">
      <c r="A200" s="40" t="s">
        <v>93</v>
      </c>
      <c r="B200" s="9" t="s">
        <v>55</v>
      </c>
      <c r="C200" s="20">
        <f>+C156</f>
        <v>10.76289965178854</v>
      </c>
      <c r="D200" s="20">
        <f t="shared" ref="D200:O200" si="75">+D156</f>
        <v>14.388903277792167</v>
      </c>
      <c r="E200" s="20">
        <f t="shared" si="75"/>
        <v>6.9066735733402398</v>
      </c>
      <c r="F200" s="20">
        <f t="shared" si="75"/>
        <v>6.7833401166734495</v>
      </c>
      <c r="G200" s="20">
        <f t="shared" si="75"/>
        <v>6.4462286684508907</v>
      </c>
      <c r="H200" s="20">
        <f t="shared" si="75"/>
        <v>2.4173357506690838</v>
      </c>
      <c r="I200" s="20">
        <f t="shared" si="75"/>
        <v>2.4748913637802525</v>
      </c>
      <c r="J200" s="20">
        <f t="shared" si="75"/>
        <v>1.1511122622233734</v>
      </c>
      <c r="K200" s="20">
        <f t="shared" si="75"/>
        <v>4.3316948226830139</v>
      </c>
      <c r="L200" s="20">
        <f>+L156</f>
        <v>3.2958547563892497</v>
      </c>
      <c r="M200" s="20">
        <f t="shared" si="75"/>
        <v>3.7986704653371315</v>
      </c>
      <c r="N200" s="20">
        <f t="shared" si="75"/>
        <v>4.3166709833376498</v>
      </c>
      <c r="O200" s="20">
        <f t="shared" si="75"/>
        <v>4.0288929177818069</v>
      </c>
    </row>
    <row r="201" spans="1:15" ht="15.75">
      <c r="A201" s="8" t="s">
        <v>94</v>
      </c>
      <c r="B201" s="9"/>
    </row>
    <row r="202" spans="1:15">
      <c r="A202" s="40" t="s">
        <v>91</v>
      </c>
      <c r="B202" s="9" t="s">
        <v>55</v>
      </c>
      <c r="C202" s="20">
        <f>+C72</f>
        <v>8.2880082880082888</v>
      </c>
      <c r="D202" s="20">
        <f t="shared" ref="D202:O202" si="76">+D72</f>
        <v>12.017612017612016</v>
      </c>
      <c r="E202" s="20">
        <f t="shared" si="76"/>
        <v>4.4202710869377535</v>
      </c>
      <c r="F202" s="20">
        <f t="shared" si="76"/>
        <v>5.1800051800051801</v>
      </c>
      <c r="G202" s="20">
        <f t="shared" si="76"/>
        <v>4.0749374082707419</v>
      </c>
      <c r="H202" s="20">
        <f t="shared" si="76"/>
        <v>1.1741345074678409</v>
      </c>
      <c r="I202" s="20">
        <f t="shared" si="76"/>
        <v>1.3122679789346456</v>
      </c>
      <c r="J202" s="20">
        <f t="shared" si="76"/>
        <v>0.69066735733402407</v>
      </c>
      <c r="K202" s="20">
        <f t="shared" si="76"/>
        <v>3.3900220351432289</v>
      </c>
      <c r="L202" s="20">
        <f>+L72</f>
        <v>1.8080117520763885</v>
      </c>
      <c r="M202" s="20">
        <f t="shared" si="76"/>
        <v>3.133903133903134</v>
      </c>
      <c r="N202" s="20">
        <f t="shared" si="76"/>
        <v>4.2735042735042734</v>
      </c>
      <c r="O202" s="20">
        <f t="shared" si="76"/>
        <v>4.1152263374485596</v>
      </c>
    </row>
    <row r="203" spans="1:15">
      <c r="A203" s="40" t="s">
        <v>92</v>
      </c>
      <c r="B203" s="9" t="s">
        <v>55</v>
      </c>
      <c r="C203" s="20">
        <f>+C115</f>
        <v>10.36001036001036</v>
      </c>
      <c r="D203" s="20">
        <f t="shared" ref="D203:O203" si="77">+D115</f>
        <v>14.573081239747907</v>
      </c>
      <c r="E203" s="20">
        <f t="shared" si="77"/>
        <v>6.2850729517396182</v>
      </c>
      <c r="F203" s="20">
        <f t="shared" si="77"/>
        <v>6.6600066600066601</v>
      </c>
      <c r="G203" s="20">
        <f t="shared" si="77"/>
        <v>5.8706725373392032</v>
      </c>
      <c r="H203" s="20">
        <f t="shared" si="77"/>
        <v>2.1410688077354743</v>
      </c>
      <c r="I203" s="20">
        <f t="shared" si="77"/>
        <v>2.2792022792022792</v>
      </c>
      <c r="J203" s="20">
        <f t="shared" si="77"/>
        <v>1.0360010360010361</v>
      </c>
      <c r="K203" s="20">
        <f t="shared" si="77"/>
        <v>4.2940279111814235</v>
      </c>
      <c r="L203" s="20">
        <f>+L115</f>
        <v>2.2600146900954856</v>
      </c>
      <c r="M203" s="20">
        <f t="shared" si="77"/>
        <v>3.6562203228869894</v>
      </c>
      <c r="N203" s="20">
        <f t="shared" si="77"/>
        <v>4.5109211775878446</v>
      </c>
      <c r="O203" s="20">
        <f t="shared" si="77"/>
        <v>4.2735042735042734</v>
      </c>
    </row>
    <row r="204" spans="1:15">
      <c r="A204" s="40" t="s">
        <v>93</v>
      </c>
      <c r="B204" s="13" t="s">
        <v>55</v>
      </c>
      <c r="C204" s="20">
        <f>+C158</f>
        <v>12.915479582146249</v>
      </c>
      <c r="D204" s="20">
        <f t="shared" ref="D204:O204" si="78">+D158</f>
        <v>17.266683933350599</v>
      </c>
      <c r="E204" s="20">
        <f t="shared" si="78"/>
        <v>8.2880082880082888</v>
      </c>
      <c r="F204" s="20">
        <f t="shared" si="78"/>
        <v>8.1400081400081401</v>
      </c>
      <c r="G204" s="20">
        <f t="shared" si="78"/>
        <v>7.7354744021410689</v>
      </c>
      <c r="H204" s="20">
        <f t="shared" si="78"/>
        <v>2.9008029008029004</v>
      </c>
      <c r="I204" s="20">
        <f t="shared" si="78"/>
        <v>2.9698696365363029</v>
      </c>
      <c r="J204" s="20">
        <f t="shared" si="78"/>
        <v>1.3813347146680481</v>
      </c>
      <c r="K204" s="20">
        <f t="shared" si="78"/>
        <v>5.1980337872196163</v>
      </c>
      <c r="L204" s="20">
        <f>+L158</f>
        <v>3.9550257076670996</v>
      </c>
      <c r="M204" s="20">
        <f t="shared" si="78"/>
        <v>4.1785375118708448</v>
      </c>
      <c r="N204" s="20">
        <f t="shared" si="78"/>
        <v>4.7483380816714149</v>
      </c>
      <c r="O204" s="20">
        <f t="shared" si="78"/>
        <v>4.4317822095599873</v>
      </c>
    </row>
    <row r="205" spans="1:15" ht="15.75">
      <c r="A205" s="3" t="s">
        <v>64</v>
      </c>
      <c r="B205" s="13"/>
    </row>
    <row r="206" spans="1:15">
      <c r="A206" s="40" t="s">
        <v>91</v>
      </c>
      <c r="B206" s="13" t="s">
        <v>65</v>
      </c>
      <c r="C206" s="35">
        <f>+C34</f>
        <v>0.89</v>
      </c>
      <c r="D206" s="35">
        <f t="shared" ref="D206:O206" si="79">+D34</f>
        <v>0.87</v>
      </c>
      <c r="E206" s="35">
        <f t="shared" si="79"/>
        <v>1.06</v>
      </c>
      <c r="F206" s="35">
        <f t="shared" si="79"/>
        <v>1.23</v>
      </c>
      <c r="G206" s="35">
        <f t="shared" si="79"/>
        <v>1.32</v>
      </c>
      <c r="H206" s="35">
        <f t="shared" si="79"/>
        <v>1.06</v>
      </c>
      <c r="I206" s="35">
        <f t="shared" si="79"/>
        <v>1.35</v>
      </c>
      <c r="J206" s="35">
        <f t="shared" si="79"/>
        <v>1.39</v>
      </c>
      <c r="K206" s="35">
        <f t="shared" si="79"/>
        <v>2.2999999999999998</v>
      </c>
      <c r="L206" s="35">
        <f>+L34</f>
        <v>0.7</v>
      </c>
      <c r="M206" s="35">
        <f t="shared" si="79"/>
        <v>2.34</v>
      </c>
      <c r="N206" s="35">
        <f t="shared" si="79"/>
        <v>0.68</v>
      </c>
      <c r="O206" s="35">
        <f t="shared" si="79"/>
        <v>1.23</v>
      </c>
    </row>
    <row r="207" spans="1:15">
      <c r="A207" s="40" t="s">
        <v>92</v>
      </c>
      <c r="B207" s="13" t="s">
        <v>65</v>
      </c>
      <c r="C207" s="35">
        <f>+C121</f>
        <v>0.96</v>
      </c>
      <c r="D207" s="35">
        <f t="shared" ref="D207:O207" si="80">+D121</f>
        <v>0.32</v>
      </c>
      <c r="E207" s="35">
        <f t="shared" si="80"/>
        <v>0.82</v>
      </c>
      <c r="F207" s="35">
        <f t="shared" si="80"/>
        <v>1.3</v>
      </c>
      <c r="G207" s="35">
        <f t="shared" si="80"/>
        <v>0.8</v>
      </c>
      <c r="H207" s="35">
        <f t="shared" si="80"/>
        <v>1.1399999999999999</v>
      </c>
      <c r="I207" s="35">
        <f t="shared" si="80"/>
        <v>1.87</v>
      </c>
      <c r="J207" s="35">
        <f t="shared" si="80"/>
        <v>1.95</v>
      </c>
      <c r="K207" s="35">
        <f t="shared" si="80"/>
        <v>2.5</v>
      </c>
      <c r="L207" s="35">
        <f>+L121</f>
        <v>1.27</v>
      </c>
      <c r="M207" s="35">
        <f t="shared" si="80"/>
        <v>2.04</v>
      </c>
      <c r="N207" s="35">
        <f t="shared" si="80"/>
        <v>0.91</v>
      </c>
      <c r="O207" s="35">
        <f t="shared" si="80"/>
        <v>1.05</v>
      </c>
    </row>
    <row r="208" spans="1:15">
      <c r="A208" s="40" t="s">
        <v>93</v>
      </c>
      <c r="B208" s="16" t="s">
        <v>65</v>
      </c>
      <c r="C208" s="46">
        <f>+C164</f>
        <v>0.96</v>
      </c>
      <c r="D208" s="46">
        <f t="shared" ref="D208:O208" si="81">+D164</f>
        <v>0.32</v>
      </c>
      <c r="E208" s="46">
        <f t="shared" si="81"/>
        <v>0.82</v>
      </c>
      <c r="F208" s="46">
        <f t="shared" si="81"/>
        <v>1.3</v>
      </c>
      <c r="G208" s="46">
        <f t="shared" si="81"/>
        <v>0.8</v>
      </c>
      <c r="H208" s="46">
        <f t="shared" si="81"/>
        <v>1.1399999999999999</v>
      </c>
      <c r="I208" s="46">
        <f t="shared" si="81"/>
        <v>1.87</v>
      </c>
      <c r="J208" s="46">
        <f t="shared" si="81"/>
        <v>1.95</v>
      </c>
      <c r="K208" s="46">
        <f t="shared" si="81"/>
        <v>2.5</v>
      </c>
      <c r="L208" s="46">
        <f>+L164</f>
        <v>1.27</v>
      </c>
      <c r="M208" s="46">
        <f t="shared" si="81"/>
        <v>2.04</v>
      </c>
      <c r="N208" s="46">
        <f t="shared" si="81"/>
        <v>0.91</v>
      </c>
      <c r="O208" s="46">
        <f t="shared" si="81"/>
        <v>1.05</v>
      </c>
    </row>
    <row r="209" spans="1:15" ht="15.75">
      <c r="A209" s="3" t="s">
        <v>95</v>
      </c>
      <c r="B209" s="13"/>
    </row>
    <row r="210" spans="1:15">
      <c r="A210" s="40" t="s">
        <v>91</v>
      </c>
      <c r="B210" s="13" t="s">
        <v>68</v>
      </c>
      <c r="C210" s="47">
        <f>+C80</f>
        <v>30</v>
      </c>
      <c r="D210" s="47">
        <f t="shared" ref="D210:O210" si="82">+D80</f>
        <v>15</v>
      </c>
      <c r="E210" s="47">
        <f t="shared" si="82"/>
        <v>19</v>
      </c>
      <c r="F210" s="47">
        <f t="shared" si="82"/>
        <v>17</v>
      </c>
      <c r="G210" s="47">
        <f t="shared" si="82"/>
        <v>17</v>
      </c>
      <c r="H210" s="47">
        <f t="shared" si="82"/>
        <v>7</v>
      </c>
      <c r="I210" s="47">
        <f t="shared" si="82"/>
        <v>10</v>
      </c>
      <c r="J210" s="47">
        <f t="shared" si="82"/>
        <v>6</v>
      </c>
      <c r="K210" s="47">
        <f t="shared" si="82"/>
        <v>32</v>
      </c>
      <c r="L210" s="47">
        <f>+L80</f>
        <v>9</v>
      </c>
      <c r="M210" s="47">
        <f t="shared" si="82"/>
        <v>16</v>
      </c>
      <c r="N210" s="47">
        <f t="shared" si="82"/>
        <v>15</v>
      </c>
      <c r="O210" s="47">
        <f t="shared" si="82"/>
        <v>22</v>
      </c>
    </row>
    <row r="211" spans="1:15">
      <c r="A211" s="40" t="s">
        <v>92</v>
      </c>
      <c r="B211" s="13" t="s">
        <v>68</v>
      </c>
      <c r="C211" s="47">
        <f>+C123</f>
        <v>38</v>
      </c>
      <c r="D211" s="47">
        <f t="shared" ref="D211:O211" si="83">+D123</f>
        <v>18</v>
      </c>
      <c r="E211" s="47">
        <f t="shared" si="83"/>
        <v>26</v>
      </c>
      <c r="F211" s="47">
        <f t="shared" si="83"/>
        <v>22</v>
      </c>
      <c r="G211" s="47">
        <f t="shared" si="83"/>
        <v>24</v>
      </c>
      <c r="H211" s="47">
        <f t="shared" si="83"/>
        <v>13</v>
      </c>
      <c r="I211" s="47">
        <f t="shared" si="83"/>
        <v>16</v>
      </c>
      <c r="J211" s="47">
        <f t="shared" si="83"/>
        <v>8</v>
      </c>
      <c r="K211" s="47">
        <f t="shared" si="83"/>
        <v>41</v>
      </c>
      <c r="L211" s="47">
        <f>+L123</f>
        <v>11</v>
      </c>
      <c r="M211" s="47">
        <f t="shared" si="83"/>
        <v>19</v>
      </c>
      <c r="N211" s="47">
        <f t="shared" si="83"/>
        <v>16</v>
      </c>
      <c r="O211" s="47">
        <f t="shared" si="83"/>
        <v>23</v>
      </c>
    </row>
    <row r="212" spans="1:15">
      <c r="A212" s="40" t="s">
        <v>93</v>
      </c>
      <c r="B212" s="13" t="s">
        <v>68</v>
      </c>
      <c r="C212" s="36">
        <f>+C168</f>
        <v>53</v>
      </c>
      <c r="D212" s="36">
        <f t="shared" ref="D212:O212" si="84">+D168</f>
        <v>24</v>
      </c>
      <c r="E212" s="36">
        <f t="shared" si="84"/>
        <v>37</v>
      </c>
      <c r="F212" s="36">
        <f t="shared" si="84"/>
        <v>30</v>
      </c>
      <c r="G212" s="36">
        <f t="shared" si="84"/>
        <v>33</v>
      </c>
      <c r="H212" s="36">
        <f t="shared" si="84"/>
        <v>18</v>
      </c>
      <c r="I212" s="36">
        <f t="shared" si="84"/>
        <v>23</v>
      </c>
      <c r="J212" s="36">
        <f t="shared" si="84"/>
        <v>12</v>
      </c>
      <c r="K212" s="36">
        <f t="shared" si="84"/>
        <v>51</v>
      </c>
      <c r="L212" s="36">
        <f>+L168</f>
        <v>20</v>
      </c>
      <c r="M212" s="36">
        <f t="shared" si="84"/>
        <v>23</v>
      </c>
      <c r="N212" s="36">
        <f t="shared" si="84"/>
        <v>19</v>
      </c>
      <c r="O212" s="36">
        <f t="shared" si="84"/>
        <v>27</v>
      </c>
    </row>
    <row r="213" spans="1:15" ht="15.75">
      <c r="A213" s="3" t="s">
        <v>96</v>
      </c>
      <c r="B213" s="13"/>
    </row>
    <row r="214" spans="1:15">
      <c r="A214" s="40" t="s">
        <v>91</v>
      </c>
      <c r="B214" s="13" t="s">
        <v>68</v>
      </c>
      <c r="C214" s="36">
        <f>+C81</f>
        <v>4</v>
      </c>
      <c r="D214" s="36">
        <f t="shared" ref="D214:O214" si="85">+D81</f>
        <v>2</v>
      </c>
      <c r="E214" s="36">
        <f t="shared" si="85"/>
        <v>2</v>
      </c>
      <c r="F214" s="36">
        <f t="shared" si="85"/>
        <v>2</v>
      </c>
      <c r="G214" s="36">
        <f t="shared" si="85"/>
        <v>1</v>
      </c>
      <c r="H214" s="36">
        <f t="shared" si="85"/>
        <v>1</v>
      </c>
      <c r="I214" s="36">
        <f t="shared" si="85"/>
        <v>1</v>
      </c>
      <c r="J214" s="36">
        <f t="shared" si="85"/>
        <v>1</v>
      </c>
      <c r="K214" s="36">
        <f t="shared" si="85"/>
        <v>1</v>
      </c>
      <c r="L214" s="36">
        <f>+L81</f>
        <v>1</v>
      </c>
      <c r="M214" s="36">
        <f t="shared" si="85"/>
        <v>1</v>
      </c>
      <c r="N214" s="36">
        <f t="shared" si="85"/>
        <v>1</v>
      </c>
      <c r="O214" s="36">
        <f t="shared" si="85"/>
        <v>2</v>
      </c>
    </row>
    <row r="215" spans="1:15">
      <c r="A215" s="40" t="s">
        <v>92</v>
      </c>
      <c r="B215" s="13" t="s">
        <v>68</v>
      </c>
      <c r="C215" s="36">
        <f>+C124</f>
        <v>6</v>
      </c>
      <c r="D215" s="36">
        <f t="shared" ref="D215:O215" si="86">+D124</f>
        <v>3</v>
      </c>
      <c r="E215" s="36">
        <f t="shared" si="86"/>
        <v>3</v>
      </c>
      <c r="F215" s="36">
        <f t="shared" si="86"/>
        <v>3</v>
      </c>
      <c r="G215" s="36">
        <f t="shared" si="86"/>
        <v>2</v>
      </c>
      <c r="H215" s="36">
        <f t="shared" si="86"/>
        <v>1</v>
      </c>
      <c r="I215" s="36">
        <f t="shared" si="86"/>
        <v>2</v>
      </c>
      <c r="J215" s="36">
        <f t="shared" si="86"/>
        <v>1</v>
      </c>
      <c r="K215" s="36">
        <f t="shared" si="86"/>
        <v>2</v>
      </c>
      <c r="L215" s="36">
        <f>+L124</f>
        <v>1</v>
      </c>
      <c r="M215" s="36">
        <f t="shared" si="86"/>
        <v>1</v>
      </c>
      <c r="N215" s="36">
        <f t="shared" si="86"/>
        <v>2</v>
      </c>
      <c r="O215" s="36">
        <f t="shared" si="86"/>
        <v>3</v>
      </c>
    </row>
    <row r="216" spans="1:15">
      <c r="A216" s="40" t="s">
        <v>93</v>
      </c>
      <c r="B216" s="13" t="s">
        <v>68</v>
      </c>
      <c r="C216" s="36">
        <f>+C167</f>
        <v>6</v>
      </c>
      <c r="D216" s="36">
        <f t="shared" ref="D216:O216" si="87">+D167</f>
        <v>3</v>
      </c>
      <c r="E216" s="36">
        <f t="shared" si="87"/>
        <v>3</v>
      </c>
      <c r="F216" s="36">
        <f t="shared" si="87"/>
        <v>3</v>
      </c>
      <c r="G216" s="36">
        <f t="shared" si="87"/>
        <v>2</v>
      </c>
      <c r="H216" s="36">
        <f t="shared" si="87"/>
        <v>1</v>
      </c>
      <c r="I216" s="36">
        <f t="shared" si="87"/>
        <v>2</v>
      </c>
      <c r="J216" s="36">
        <f t="shared" si="87"/>
        <v>1</v>
      </c>
      <c r="K216" s="36">
        <f t="shared" si="87"/>
        <v>2</v>
      </c>
      <c r="L216" s="36">
        <f>+L167</f>
        <v>1</v>
      </c>
      <c r="M216" s="36">
        <f t="shared" si="87"/>
        <v>1</v>
      </c>
      <c r="N216" s="36">
        <f t="shared" si="87"/>
        <v>2</v>
      </c>
      <c r="O216" s="36">
        <f t="shared" si="87"/>
        <v>3</v>
      </c>
    </row>
    <row r="217" spans="1:15" ht="15.75">
      <c r="A217" s="3" t="s">
        <v>97</v>
      </c>
      <c r="B217" s="48"/>
    </row>
    <row r="218" spans="1:15">
      <c r="A218" s="40" t="s">
        <v>91</v>
      </c>
      <c r="B218" s="13" t="s">
        <v>73</v>
      </c>
      <c r="C218" s="42">
        <f>+C84</f>
        <v>796</v>
      </c>
      <c r="D218" s="42">
        <f t="shared" ref="D218:O218" si="88">+D84</f>
        <v>385</v>
      </c>
      <c r="E218" s="42">
        <f t="shared" si="88"/>
        <v>363</v>
      </c>
      <c r="F218" s="42">
        <f t="shared" si="88"/>
        <v>315</v>
      </c>
      <c r="G218" s="42">
        <f t="shared" si="88"/>
        <v>326</v>
      </c>
      <c r="H218" s="42">
        <f t="shared" si="88"/>
        <v>134</v>
      </c>
      <c r="I218" s="42">
        <f t="shared" si="88"/>
        <v>246</v>
      </c>
      <c r="J218" s="42">
        <f t="shared" si="88"/>
        <v>135</v>
      </c>
      <c r="K218" s="42">
        <f t="shared" si="88"/>
        <v>518</v>
      </c>
      <c r="L218" s="42">
        <f>+L84</f>
        <v>141</v>
      </c>
      <c r="M218" s="42">
        <f t="shared" si="88"/>
        <v>86</v>
      </c>
      <c r="N218" s="42">
        <f t="shared" si="88"/>
        <v>104</v>
      </c>
      <c r="O218" s="42">
        <f t="shared" si="88"/>
        <v>173</v>
      </c>
    </row>
    <row r="219" spans="1:15">
      <c r="A219" s="40" t="s">
        <v>92</v>
      </c>
      <c r="B219" s="13" t="s">
        <v>73</v>
      </c>
      <c r="C219" s="42">
        <f>+C127</f>
        <v>995</v>
      </c>
      <c r="D219" s="42">
        <f t="shared" ref="D219:O219" si="89">+D127</f>
        <v>467</v>
      </c>
      <c r="E219" s="42">
        <f t="shared" si="89"/>
        <v>516</v>
      </c>
      <c r="F219" s="42">
        <f t="shared" si="89"/>
        <v>405</v>
      </c>
      <c r="G219" s="42">
        <f t="shared" si="89"/>
        <v>470</v>
      </c>
      <c r="H219" s="42">
        <f t="shared" si="89"/>
        <v>245</v>
      </c>
      <c r="I219" s="42">
        <f t="shared" si="89"/>
        <v>427</v>
      </c>
      <c r="J219" s="42">
        <f t="shared" si="89"/>
        <v>203</v>
      </c>
      <c r="K219" s="42">
        <f t="shared" si="89"/>
        <v>657</v>
      </c>
      <c r="L219" s="42">
        <f>+L127</f>
        <v>176</v>
      </c>
      <c r="M219" s="42">
        <f t="shared" si="89"/>
        <v>100</v>
      </c>
      <c r="N219" s="42">
        <f t="shared" si="89"/>
        <v>110</v>
      </c>
      <c r="O219" s="42">
        <f t="shared" si="89"/>
        <v>180</v>
      </c>
    </row>
    <row r="220" spans="1:15" ht="15.75" thickBot="1">
      <c r="A220" s="49" t="s">
        <v>93</v>
      </c>
      <c r="B220" s="50" t="s">
        <v>73</v>
      </c>
      <c r="C220" s="51">
        <f>+C170</f>
        <v>1240</v>
      </c>
      <c r="D220" s="51">
        <f t="shared" ref="D220:O220" si="90">+D170</f>
        <v>553</v>
      </c>
      <c r="E220" s="51">
        <f t="shared" si="90"/>
        <v>680</v>
      </c>
      <c r="F220" s="51">
        <f t="shared" si="90"/>
        <v>494</v>
      </c>
      <c r="G220" s="51">
        <f t="shared" si="90"/>
        <v>619</v>
      </c>
      <c r="H220" s="51">
        <f t="shared" si="90"/>
        <v>331</v>
      </c>
      <c r="I220" s="51">
        <f t="shared" si="90"/>
        <v>556</v>
      </c>
      <c r="J220" s="51">
        <f t="shared" si="90"/>
        <v>270</v>
      </c>
      <c r="K220" s="51">
        <f t="shared" si="90"/>
        <v>795</v>
      </c>
      <c r="L220" s="51">
        <f>+L170</f>
        <v>307</v>
      </c>
      <c r="M220" s="51">
        <f t="shared" si="90"/>
        <v>114</v>
      </c>
      <c r="N220" s="51">
        <f t="shared" si="90"/>
        <v>116</v>
      </c>
      <c r="O220" s="51">
        <f t="shared" si="90"/>
        <v>187</v>
      </c>
    </row>
    <row r="221" spans="1:15" ht="15.75">
      <c r="A221" s="31" t="s">
        <v>76</v>
      </c>
      <c r="B221" s="48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</row>
    <row r="222" spans="1:15">
      <c r="A222" s="33"/>
      <c r="B222" s="33"/>
    </row>
    <row r="223" spans="1:15">
      <c r="A223" s="33"/>
      <c r="B223" s="33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</row>
    <row r="224" spans="1:15" ht="15.75">
      <c r="A224" s="1" t="s">
        <v>115</v>
      </c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</row>
    <row r="225" spans="1:15" ht="16.5" thickBot="1">
      <c r="A225" s="3" t="s">
        <v>98</v>
      </c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</row>
    <row r="226" spans="1:15" ht="15.75">
      <c r="A226" s="66" t="s">
        <v>1</v>
      </c>
      <c r="B226" s="66" t="s">
        <v>2</v>
      </c>
      <c r="C226" s="69" t="s">
        <v>3</v>
      </c>
      <c r="D226" s="69"/>
      <c r="E226" s="69"/>
      <c r="F226" s="69"/>
      <c r="G226" s="69"/>
      <c r="H226" s="69"/>
      <c r="I226" s="69"/>
      <c r="J226" s="69"/>
      <c r="K226" s="69"/>
      <c r="L226" s="69"/>
      <c r="M226" s="69"/>
      <c r="N226" s="69"/>
      <c r="O226" s="69"/>
    </row>
    <row r="227" spans="1:15" ht="15.75">
      <c r="A227" s="67"/>
      <c r="B227" s="67"/>
      <c r="C227" s="70" t="s">
        <v>4</v>
      </c>
      <c r="D227" s="70"/>
      <c r="E227" s="70"/>
      <c r="F227" s="70"/>
      <c r="G227" s="70"/>
      <c r="H227" s="4"/>
      <c r="I227" s="70" t="s">
        <v>5</v>
      </c>
      <c r="J227" s="70"/>
      <c r="K227" s="70" t="s">
        <v>6</v>
      </c>
      <c r="L227" s="70"/>
      <c r="M227" s="70"/>
      <c r="N227" s="70" t="s">
        <v>7</v>
      </c>
      <c r="O227" s="70"/>
    </row>
    <row r="228" spans="1:15" ht="15.75">
      <c r="A228" s="67"/>
      <c r="B228" s="67"/>
      <c r="C228" s="65" t="s">
        <v>8</v>
      </c>
      <c r="D228" s="65"/>
      <c r="E228" s="65"/>
      <c r="F228" s="65"/>
      <c r="G228" s="70" t="s">
        <v>9</v>
      </c>
      <c r="H228" s="70"/>
      <c r="I228" s="65" t="s">
        <v>10</v>
      </c>
      <c r="J228" s="65"/>
      <c r="K228" s="65" t="s">
        <v>11</v>
      </c>
      <c r="L228" s="65"/>
      <c r="M228" s="65"/>
      <c r="N228" s="4" t="s">
        <v>12</v>
      </c>
      <c r="O228" s="4" t="s">
        <v>13</v>
      </c>
    </row>
    <row r="229" spans="1:15" ht="15.75">
      <c r="A229" s="67"/>
      <c r="B229" s="67"/>
      <c r="C229" s="5" t="s">
        <v>14</v>
      </c>
      <c r="D229" s="6" t="str">
        <f>+C230</f>
        <v>Iguaçu</v>
      </c>
      <c r="E229" s="5" t="str">
        <f>+D230</f>
        <v>Desvio Ribas</v>
      </c>
      <c r="F229" s="6" t="s">
        <v>117</v>
      </c>
      <c r="G229" s="6" t="str">
        <f>+E230</f>
        <v>Guarapuava</v>
      </c>
      <c r="H229" s="6" t="str">
        <f>+G230</f>
        <v>Cascavel</v>
      </c>
      <c r="I229" s="5" t="s">
        <v>121</v>
      </c>
      <c r="J229" s="6" t="s">
        <v>15</v>
      </c>
      <c r="K229" s="6" t="str">
        <f>+J230</f>
        <v>Front. Argentina</v>
      </c>
      <c r="L229" s="6" t="str">
        <f>+K230</f>
        <v>J.V. Gonzalez</v>
      </c>
      <c r="M229" s="5" t="str">
        <f>+L230</f>
        <v>Salta</v>
      </c>
      <c r="N229" s="6" t="str">
        <f>+M230</f>
        <v>Socompa</v>
      </c>
      <c r="O229" s="5" t="str">
        <f>+N230</f>
        <v>A Victoria</v>
      </c>
    </row>
    <row r="230" spans="1:15" ht="16.5" thickBot="1">
      <c r="A230" s="68"/>
      <c r="B230" s="68"/>
      <c r="C230" s="7" t="s">
        <v>119</v>
      </c>
      <c r="D230" s="7" t="s">
        <v>16</v>
      </c>
      <c r="E230" s="7" t="s">
        <v>17</v>
      </c>
      <c r="F230" s="7" t="s">
        <v>118</v>
      </c>
      <c r="G230" s="7" t="s">
        <v>18</v>
      </c>
      <c r="H230" s="7" t="s">
        <v>120</v>
      </c>
      <c r="I230" s="7" t="s">
        <v>19</v>
      </c>
      <c r="J230" s="7" t="s">
        <v>122</v>
      </c>
      <c r="K230" s="7" t="s">
        <v>123</v>
      </c>
      <c r="L230" s="7" t="s">
        <v>20</v>
      </c>
      <c r="M230" s="7" t="s">
        <v>21</v>
      </c>
      <c r="N230" s="7" t="s">
        <v>22</v>
      </c>
      <c r="O230" s="7" t="s">
        <v>23</v>
      </c>
    </row>
    <row r="231" spans="1:15" ht="15.75">
      <c r="A231" s="52" t="s">
        <v>99</v>
      </c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</row>
    <row r="232" spans="1:15">
      <c r="A232" s="2" t="s">
        <v>100</v>
      </c>
      <c r="B232" s="9" t="s">
        <v>26</v>
      </c>
      <c r="C232" s="10">
        <f>+C53</f>
        <v>12000000</v>
      </c>
      <c r="D232" s="10">
        <f t="shared" ref="D232:O232" si="91">+D53</f>
        <v>17400000</v>
      </c>
      <c r="E232" s="10">
        <f t="shared" si="91"/>
        <v>6400000</v>
      </c>
      <c r="F232" s="10">
        <f t="shared" si="91"/>
        <v>3500000</v>
      </c>
      <c r="G232" s="10">
        <f t="shared" si="91"/>
        <v>5900000</v>
      </c>
      <c r="H232" s="10">
        <f t="shared" si="91"/>
        <v>1700000</v>
      </c>
      <c r="I232" s="10">
        <f t="shared" si="91"/>
        <v>1900000</v>
      </c>
      <c r="J232" s="10">
        <f t="shared" si="91"/>
        <v>1000000</v>
      </c>
      <c r="K232" s="10">
        <f t="shared" si="91"/>
        <v>3000000</v>
      </c>
      <c r="L232" s="10">
        <f t="shared" si="91"/>
        <v>1600000</v>
      </c>
      <c r="M232" s="10">
        <f t="shared" si="91"/>
        <v>600000</v>
      </c>
      <c r="N232" s="10">
        <f t="shared" si="91"/>
        <v>1800000</v>
      </c>
      <c r="O232" s="10">
        <f t="shared" si="91"/>
        <v>2600000</v>
      </c>
    </row>
    <row r="233" spans="1:15">
      <c r="A233" s="31" t="s">
        <v>50</v>
      </c>
      <c r="B233" s="13" t="s">
        <v>51</v>
      </c>
      <c r="C233" s="53">
        <f>+C68</f>
        <v>2279.202279202279</v>
      </c>
      <c r="D233" s="53">
        <f t="shared" ref="D233:O233" si="92">+D68</f>
        <v>3304.8433048433048</v>
      </c>
      <c r="E233" s="53">
        <f t="shared" si="92"/>
        <v>1215.5745489078822</v>
      </c>
      <c r="F233" s="53">
        <f t="shared" si="92"/>
        <v>1424.5014245014245</v>
      </c>
      <c r="G233" s="53">
        <f t="shared" si="92"/>
        <v>1120.607787274454</v>
      </c>
      <c r="H233" s="53">
        <f t="shared" si="92"/>
        <v>322.88698955365624</v>
      </c>
      <c r="I233" s="53">
        <f t="shared" si="92"/>
        <v>360.87369420702754</v>
      </c>
      <c r="J233" s="53">
        <f t="shared" si="92"/>
        <v>189.93352326685661</v>
      </c>
      <c r="K233" s="53">
        <f t="shared" si="92"/>
        <v>932.25605966438786</v>
      </c>
      <c r="L233" s="53">
        <f t="shared" si="92"/>
        <v>497.20323182100685</v>
      </c>
      <c r="M233" s="53">
        <f t="shared" si="92"/>
        <v>854.70085470085473</v>
      </c>
      <c r="N233" s="53">
        <f t="shared" si="92"/>
        <v>1282.051282051282</v>
      </c>
      <c r="O233" s="53">
        <f t="shared" si="92"/>
        <v>1234.5679012345679</v>
      </c>
    </row>
    <row r="234" spans="1:15">
      <c r="A234" s="31" t="s">
        <v>57</v>
      </c>
      <c r="B234" s="13" t="s">
        <v>55</v>
      </c>
      <c r="C234" s="54">
        <f>+C72</f>
        <v>8.2880082880082888</v>
      </c>
      <c r="D234" s="54">
        <f t="shared" ref="D234:O234" si="93">+D72</f>
        <v>12.017612017612016</v>
      </c>
      <c r="E234" s="54">
        <f t="shared" si="93"/>
        <v>4.4202710869377535</v>
      </c>
      <c r="F234" s="54">
        <f t="shared" si="93"/>
        <v>5.1800051800051801</v>
      </c>
      <c r="G234" s="54">
        <f t="shared" si="93"/>
        <v>4.0749374082707419</v>
      </c>
      <c r="H234" s="54">
        <f t="shared" si="93"/>
        <v>1.1741345074678409</v>
      </c>
      <c r="I234" s="54">
        <f t="shared" si="93"/>
        <v>1.3122679789346456</v>
      </c>
      <c r="J234" s="54">
        <f t="shared" si="93"/>
        <v>0.69066735733402407</v>
      </c>
      <c r="K234" s="54">
        <f t="shared" si="93"/>
        <v>3.3900220351432289</v>
      </c>
      <c r="L234" s="54">
        <f t="shared" si="93"/>
        <v>1.8080117520763885</v>
      </c>
      <c r="M234" s="54">
        <f t="shared" si="93"/>
        <v>3.133903133903134</v>
      </c>
      <c r="N234" s="54">
        <f t="shared" si="93"/>
        <v>4.2735042735042734</v>
      </c>
      <c r="O234" s="54">
        <f t="shared" si="93"/>
        <v>4.1152263374485596</v>
      </c>
    </row>
    <row r="235" spans="1:15">
      <c r="A235" s="31" t="s">
        <v>101</v>
      </c>
      <c r="B235" s="13" t="s">
        <v>68</v>
      </c>
      <c r="C235" s="55">
        <f>+C80</f>
        <v>30</v>
      </c>
      <c r="D235" s="55">
        <f t="shared" ref="D235:O236" si="94">+D80</f>
        <v>15</v>
      </c>
      <c r="E235" s="55">
        <f t="shared" si="94"/>
        <v>19</v>
      </c>
      <c r="F235" s="55">
        <f t="shared" si="94"/>
        <v>17</v>
      </c>
      <c r="G235" s="55">
        <f t="shared" si="94"/>
        <v>17</v>
      </c>
      <c r="H235" s="55">
        <f t="shared" si="94"/>
        <v>7</v>
      </c>
      <c r="I235" s="55">
        <f t="shared" si="94"/>
        <v>10</v>
      </c>
      <c r="J235" s="55">
        <f t="shared" si="94"/>
        <v>6</v>
      </c>
      <c r="K235" s="55">
        <f t="shared" si="94"/>
        <v>32</v>
      </c>
      <c r="L235" s="55">
        <f t="shared" si="94"/>
        <v>9</v>
      </c>
      <c r="M235" s="55">
        <f t="shared" si="94"/>
        <v>16</v>
      </c>
      <c r="N235" s="55">
        <f t="shared" si="94"/>
        <v>15</v>
      </c>
      <c r="O235" s="55">
        <f t="shared" si="94"/>
        <v>22</v>
      </c>
    </row>
    <row r="236" spans="1:15">
      <c r="A236" s="2" t="s">
        <v>102</v>
      </c>
      <c r="B236" s="16" t="s">
        <v>68</v>
      </c>
      <c r="C236" s="56">
        <f>+C81</f>
        <v>4</v>
      </c>
      <c r="D236" s="56">
        <f t="shared" si="94"/>
        <v>2</v>
      </c>
      <c r="E236" s="56">
        <f t="shared" si="94"/>
        <v>2</v>
      </c>
      <c r="F236" s="56">
        <f t="shared" si="94"/>
        <v>2</v>
      </c>
      <c r="G236" s="56">
        <f t="shared" si="94"/>
        <v>1</v>
      </c>
      <c r="H236" s="56">
        <f t="shared" si="94"/>
        <v>1</v>
      </c>
      <c r="I236" s="56">
        <f t="shared" si="94"/>
        <v>1</v>
      </c>
      <c r="J236" s="56">
        <f t="shared" si="94"/>
        <v>1</v>
      </c>
      <c r="K236" s="56">
        <f t="shared" si="94"/>
        <v>1</v>
      </c>
      <c r="L236" s="56">
        <f t="shared" si="94"/>
        <v>1</v>
      </c>
      <c r="M236" s="56">
        <f t="shared" si="94"/>
        <v>1</v>
      </c>
      <c r="N236" s="56">
        <f t="shared" si="94"/>
        <v>1</v>
      </c>
      <c r="O236" s="56">
        <f t="shared" si="94"/>
        <v>2</v>
      </c>
    </row>
    <row r="237" spans="1:15" ht="15.75">
      <c r="A237" s="24" t="s">
        <v>70</v>
      </c>
      <c r="B237" s="25" t="s">
        <v>68</v>
      </c>
      <c r="C237" s="57">
        <f>+C235+C236</f>
        <v>34</v>
      </c>
      <c r="D237" s="57">
        <f t="shared" ref="D237:O237" si="95">+D235+D236</f>
        <v>17</v>
      </c>
      <c r="E237" s="57">
        <f t="shared" si="95"/>
        <v>21</v>
      </c>
      <c r="F237" s="57">
        <f t="shared" si="95"/>
        <v>19</v>
      </c>
      <c r="G237" s="57">
        <f t="shared" si="95"/>
        <v>18</v>
      </c>
      <c r="H237" s="57">
        <f t="shared" si="95"/>
        <v>8</v>
      </c>
      <c r="I237" s="57">
        <f t="shared" si="95"/>
        <v>11</v>
      </c>
      <c r="J237" s="57">
        <f t="shared" si="95"/>
        <v>7</v>
      </c>
      <c r="K237" s="57">
        <f t="shared" si="95"/>
        <v>33</v>
      </c>
      <c r="L237" s="57">
        <f t="shared" si="95"/>
        <v>10</v>
      </c>
      <c r="M237" s="57">
        <f t="shared" si="95"/>
        <v>17</v>
      </c>
      <c r="N237" s="57">
        <f t="shared" si="95"/>
        <v>16</v>
      </c>
      <c r="O237" s="57">
        <f t="shared" si="95"/>
        <v>24</v>
      </c>
    </row>
    <row r="238" spans="1:15" ht="16.5" thickBot="1">
      <c r="A238" s="29" t="s">
        <v>103</v>
      </c>
      <c r="B238" s="30" t="s">
        <v>73</v>
      </c>
      <c r="C238" s="29">
        <f>+C84</f>
        <v>796</v>
      </c>
      <c r="D238" s="29">
        <f t="shared" ref="D238:O238" si="96">+D84</f>
        <v>385</v>
      </c>
      <c r="E238" s="29">
        <f t="shared" si="96"/>
        <v>363</v>
      </c>
      <c r="F238" s="29">
        <f t="shared" si="96"/>
        <v>315</v>
      </c>
      <c r="G238" s="29">
        <f t="shared" si="96"/>
        <v>326</v>
      </c>
      <c r="H238" s="29">
        <f t="shared" si="96"/>
        <v>134</v>
      </c>
      <c r="I238" s="29">
        <f t="shared" si="96"/>
        <v>246</v>
      </c>
      <c r="J238" s="29">
        <f t="shared" si="96"/>
        <v>135</v>
      </c>
      <c r="K238" s="29">
        <f t="shared" si="96"/>
        <v>518</v>
      </c>
      <c r="L238" s="29">
        <f t="shared" si="96"/>
        <v>141</v>
      </c>
      <c r="M238" s="29">
        <f t="shared" si="96"/>
        <v>86</v>
      </c>
      <c r="N238" s="29">
        <f t="shared" si="96"/>
        <v>104</v>
      </c>
      <c r="O238" s="29">
        <f t="shared" si="96"/>
        <v>173</v>
      </c>
    </row>
    <row r="239" spans="1:15" ht="15.75">
      <c r="A239" s="58" t="s">
        <v>104</v>
      </c>
      <c r="B239" s="38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</row>
    <row r="240" spans="1:15">
      <c r="A240" s="2" t="s">
        <v>100</v>
      </c>
      <c r="B240" s="9" t="s">
        <v>26</v>
      </c>
      <c r="C240" s="10">
        <f>+C96</f>
        <v>15000000</v>
      </c>
      <c r="D240" s="10">
        <f t="shared" ref="D240:O240" si="97">+D96</f>
        <v>21100000</v>
      </c>
      <c r="E240" s="10">
        <f t="shared" si="97"/>
        <v>9100000</v>
      </c>
      <c r="F240" s="10">
        <f t="shared" si="97"/>
        <v>4500000</v>
      </c>
      <c r="G240" s="10">
        <f t="shared" si="97"/>
        <v>8500000</v>
      </c>
      <c r="H240" s="10">
        <f t="shared" si="97"/>
        <v>3100000</v>
      </c>
      <c r="I240" s="10">
        <f t="shared" si="97"/>
        <v>3300000</v>
      </c>
      <c r="J240" s="10">
        <f t="shared" si="97"/>
        <v>1500000</v>
      </c>
      <c r="K240" s="10">
        <f t="shared" si="97"/>
        <v>3800000</v>
      </c>
      <c r="L240" s="10">
        <f t="shared" si="97"/>
        <v>2000000</v>
      </c>
      <c r="M240" s="10">
        <f t="shared" si="97"/>
        <v>700000</v>
      </c>
      <c r="N240" s="10">
        <f t="shared" si="97"/>
        <v>1900000</v>
      </c>
      <c r="O240" s="10">
        <f t="shared" si="97"/>
        <v>2700000</v>
      </c>
    </row>
    <row r="241" spans="1:15">
      <c r="A241" s="2" t="s">
        <v>50</v>
      </c>
      <c r="B241" s="9" t="s">
        <v>51</v>
      </c>
      <c r="C241" s="11">
        <f>+C111</f>
        <v>2849.002849002849</v>
      </c>
      <c r="D241" s="11">
        <f t="shared" ref="D241:O241" si="98">+D111</f>
        <v>4007.5973409306744</v>
      </c>
      <c r="E241" s="11">
        <f t="shared" si="98"/>
        <v>1728.3950617283951</v>
      </c>
      <c r="F241" s="11">
        <f t="shared" si="98"/>
        <v>1831.5018315018315</v>
      </c>
      <c r="G241" s="11">
        <f t="shared" si="98"/>
        <v>1614.4349477682811</v>
      </c>
      <c r="H241" s="11">
        <f t="shared" si="98"/>
        <v>588.79392212725543</v>
      </c>
      <c r="I241" s="11">
        <f t="shared" si="98"/>
        <v>626.78062678062679</v>
      </c>
      <c r="J241" s="11">
        <f t="shared" si="98"/>
        <v>284.90028490028487</v>
      </c>
      <c r="K241" s="11">
        <f t="shared" si="98"/>
        <v>1180.8576755748913</v>
      </c>
      <c r="L241" s="11">
        <f t="shared" si="98"/>
        <v>621.50403977625854</v>
      </c>
      <c r="M241" s="11">
        <f t="shared" si="98"/>
        <v>997.15099715099711</v>
      </c>
      <c r="N241" s="11">
        <f t="shared" si="98"/>
        <v>1353.2763532763533</v>
      </c>
      <c r="O241" s="11">
        <f t="shared" si="98"/>
        <v>1282.051282051282</v>
      </c>
    </row>
    <row r="242" spans="1:15">
      <c r="A242" s="2" t="s">
        <v>57</v>
      </c>
      <c r="B242" s="9" t="s">
        <v>55</v>
      </c>
      <c r="C242" s="18">
        <f>+C115</f>
        <v>10.36001036001036</v>
      </c>
      <c r="D242" s="18">
        <f t="shared" ref="D242:O242" si="99">+D115</f>
        <v>14.573081239747907</v>
      </c>
      <c r="E242" s="18">
        <f t="shared" si="99"/>
        <v>6.2850729517396182</v>
      </c>
      <c r="F242" s="18">
        <f t="shared" si="99"/>
        <v>6.6600066600066601</v>
      </c>
      <c r="G242" s="18">
        <f t="shared" si="99"/>
        <v>5.8706725373392032</v>
      </c>
      <c r="H242" s="18">
        <f t="shared" si="99"/>
        <v>2.1410688077354743</v>
      </c>
      <c r="I242" s="18">
        <f t="shared" si="99"/>
        <v>2.2792022792022792</v>
      </c>
      <c r="J242" s="18">
        <f t="shared" si="99"/>
        <v>1.0360010360010361</v>
      </c>
      <c r="K242" s="18">
        <f t="shared" si="99"/>
        <v>4.2940279111814235</v>
      </c>
      <c r="L242" s="18">
        <f t="shared" si="99"/>
        <v>2.2600146900954856</v>
      </c>
      <c r="M242" s="18">
        <f t="shared" si="99"/>
        <v>3.6562203228869894</v>
      </c>
      <c r="N242" s="18">
        <f t="shared" si="99"/>
        <v>4.5109211775878446</v>
      </c>
      <c r="O242" s="18">
        <f t="shared" si="99"/>
        <v>4.2735042735042734</v>
      </c>
    </row>
    <row r="243" spans="1:15">
      <c r="A243" s="2" t="s">
        <v>101</v>
      </c>
      <c r="B243" s="9" t="s">
        <v>68</v>
      </c>
      <c r="C243" s="22">
        <f>+C123</f>
        <v>38</v>
      </c>
      <c r="D243" s="22">
        <f t="shared" ref="D243:O244" si="100">+D123</f>
        <v>18</v>
      </c>
      <c r="E243" s="22">
        <f t="shared" si="100"/>
        <v>26</v>
      </c>
      <c r="F243" s="22">
        <f t="shared" si="100"/>
        <v>22</v>
      </c>
      <c r="G243" s="22">
        <f t="shared" si="100"/>
        <v>24</v>
      </c>
      <c r="H243" s="22">
        <f t="shared" si="100"/>
        <v>13</v>
      </c>
      <c r="I243" s="22">
        <f t="shared" si="100"/>
        <v>16</v>
      </c>
      <c r="J243" s="22">
        <f t="shared" si="100"/>
        <v>8</v>
      </c>
      <c r="K243" s="22">
        <f t="shared" si="100"/>
        <v>41</v>
      </c>
      <c r="L243" s="22">
        <f t="shared" si="100"/>
        <v>11</v>
      </c>
      <c r="M243" s="22">
        <f t="shared" si="100"/>
        <v>19</v>
      </c>
      <c r="N243" s="22">
        <f t="shared" si="100"/>
        <v>16</v>
      </c>
      <c r="O243" s="22">
        <f t="shared" si="100"/>
        <v>23</v>
      </c>
    </row>
    <row r="244" spans="1:15">
      <c r="A244" s="2" t="s">
        <v>102</v>
      </c>
      <c r="B244" s="16" t="s">
        <v>68</v>
      </c>
      <c r="C244" s="56">
        <f>+C124</f>
        <v>6</v>
      </c>
      <c r="D244" s="56">
        <f t="shared" si="100"/>
        <v>3</v>
      </c>
      <c r="E244" s="56">
        <f t="shared" si="100"/>
        <v>3</v>
      </c>
      <c r="F244" s="56">
        <f t="shared" si="100"/>
        <v>3</v>
      </c>
      <c r="G244" s="56">
        <f t="shared" si="100"/>
        <v>2</v>
      </c>
      <c r="H244" s="56">
        <f t="shared" si="100"/>
        <v>1</v>
      </c>
      <c r="I244" s="56">
        <f t="shared" si="100"/>
        <v>2</v>
      </c>
      <c r="J244" s="56">
        <f t="shared" si="100"/>
        <v>1</v>
      </c>
      <c r="K244" s="56">
        <f t="shared" si="100"/>
        <v>2</v>
      </c>
      <c r="L244" s="56">
        <f t="shared" si="100"/>
        <v>1</v>
      </c>
      <c r="M244" s="56">
        <f t="shared" si="100"/>
        <v>1</v>
      </c>
      <c r="N244" s="56">
        <f t="shared" si="100"/>
        <v>2</v>
      </c>
      <c r="O244" s="56">
        <f t="shared" si="100"/>
        <v>3</v>
      </c>
    </row>
    <row r="245" spans="1:15" ht="15.75">
      <c r="A245" s="24" t="s">
        <v>70</v>
      </c>
      <c r="B245" s="25" t="s">
        <v>68</v>
      </c>
      <c r="C245" s="57">
        <f>+C127</f>
        <v>995</v>
      </c>
      <c r="D245" s="57">
        <f t="shared" ref="D245:O245" si="101">+D127</f>
        <v>467</v>
      </c>
      <c r="E245" s="57">
        <f t="shared" si="101"/>
        <v>516</v>
      </c>
      <c r="F245" s="57">
        <f t="shared" si="101"/>
        <v>405</v>
      </c>
      <c r="G245" s="57">
        <f t="shared" si="101"/>
        <v>470</v>
      </c>
      <c r="H245" s="57">
        <f t="shared" si="101"/>
        <v>245</v>
      </c>
      <c r="I245" s="57">
        <f t="shared" si="101"/>
        <v>427</v>
      </c>
      <c r="J245" s="57">
        <f t="shared" si="101"/>
        <v>203</v>
      </c>
      <c r="K245" s="57">
        <f t="shared" si="101"/>
        <v>657</v>
      </c>
      <c r="L245" s="57">
        <f t="shared" si="101"/>
        <v>176</v>
      </c>
      <c r="M245" s="57">
        <f t="shared" si="101"/>
        <v>100</v>
      </c>
      <c r="N245" s="57">
        <f t="shared" si="101"/>
        <v>110</v>
      </c>
      <c r="O245" s="57">
        <f t="shared" si="101"/>
        <v>180</v>
      </c>
    </row>
    <row r="246" spans="1:15" ht="15.75">
      <c r="A246" s="24" t="s">
        <v>71</v>
      </c>
      <c r="B246" s="27"/>
      <c r="C246" s="28"/>
      <c r="D246" s="28"/>
      <c r="E246" s="28"/>
      <c r="F246" s="28"/>
      <c r="G246" s="28"/>
      <c r="H246" s="28"/>
      <c r="I246" s="28"/>
      <c r="J246" s="28"/>
      <c r="K246" s="28"/>
      <c r="L246" s="28"/>
      <c r="M246" s="28"/>
      <c r="N246" s="28"/>
      <c r="O246" s="28"/>
    </row>
    <row r="247" spans="1:15" ht="16.5" thickBot="1">
      <c r="A247" s="29" t="s">
        <v>72</v>
      </c>
      <c r="B247" s="30" t="s">
        <v>73</v>
      </c>
      <c r="C247" s="29">
        <v>819</v>
      </c>
      <c r="D247" s="29">
        <v>820</v>
      </c>
      <c r="E247" s="29">
        <v>821</v>
      </c>
      <c r="F247" s="29">
        <v>822</v>
      </c>
      <c r="G247" s="29">
        <v>823</v>
      </c>
      <c r="H247" s="29">
        <v>824</v>
      </c>
      <c r="I247" s="29">
        <v>825</v>
      </c>
      <c r="J247" s="29">
        <v>826</v>
      </c>
      <c r="K247" s="29">
        <v>827</v>
      </c>
      <c r="L247" s="29">
        <v>828</v>
      </c>
      <c r="M247" s="29">
        <v>829</v>
      </c>
      <c r="N247" s="29">
        <v>830</v>
      </c>
      <c r="O247" s="29">
        <v>831</v>
      </c>
    </row>
    <row r="248" spans="1:15" ht="15.75">
      <c r="A248" s="58" t="s">
        <v>105</v>
      </c>
      <c r="B248" s="38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</row>
    <row r="249" spans="1:15">
      <c r="A249" s="2" t="s">
        <v>100</v>
      </c>
      <c r="B249" s="9" t="s">
        <v>26</v>
      </c>
      <c r="C249" s="10">
        <f>+C139</f>
        <v>18700000</v>
      </c>
      <c r="D249" s="10">
        <f t="shared" ref="D249:O249" si="102">+D139</f>
        <v>25000000</v>
      </c>
      <c r="E249" s="10">
        <f t="shared" si="102"/>
        <v>12000000</v>
      </c>
      <c r="F249" s="10">
        <f t="shared" si="102"/>
        <v>5500000</v>
      </c>
      <c r="G249" s="10">
        <f t="shared" si="102"/>
        <v>11200000</v>
      </c>
      <c r="H249" s="10">
        <f t="shared" si="102"/>
        <v>4200000</v>
      </c>
      <c r="I249" s="10">
        <f t="shared" si="102"/>
        <v>4300000</v>
      </c>
      <c r="J249" s="10">
        <f t="shared" si="102"/>
        <v>2000000</v>
      </c>
      <c r="K249" s="10">
        <f t="shared" si="102"/>
        <v>4600000</v>
      </c>
      <c r="L249" s="10">
        <f t="shared" si="102"/>
        <v>3500000</v>
      </c>
      <c r="M249" s="10">
        <f t="shared" si="102"/>
        <v>800000</v>
      </c>
      <c r="N249" s="10">
        <f t="shared" si="102"/>
        <v>2000000</v>
      </c>
      <c r="O249" s="10">
        <f t="shared" si="102"/>
        <v>2800000</v>
      </c>
    </row>
    <row r="250" spans="1:15">
      <c r="A250" s="2" t="s">
        <v>50</v>
      </c>
      <c r="B250" s="9" t="s">
        <v>51</v>
      </c>
      <c r="C250" s="11">
        <f>+C154</f>
        <v>3551.7568850902185</v>
      </c>
      <c r="D250" s="11">
        <f t="shared" ref="D250:O250" si="103">+D154</f>
        <v>4748.3380816714152</v>
      </c>
      <c r="E250" s="11">
        <f t="shared" si="103"/>
        <v>2279.202279202279</v>
      </c>
      <c r="F250" s="11">
        <f t="shared" si="103"/>
        <v>2238.5022385022385</v>
      </c>
      <c r="G250" s="11">
        <f t="shared" si="103"/>
        <v>2127.255460588794</v>
      </c>
      <c r="H250" s="11">
        <f t="shared" si="103"/>
        <v>797.72079772079769</v>
      </c>
      <c r="I250" s="11">
        <f t="shared" si="103"/>
        <v>816.71415004748337</v>
      </c>
      <c r="J250" s="11">
        <f t="shared" si="103"/>
        <v>379.86704653371322</v>
      </c>
      <c r="K250" s="11">
        <f t="shared" si="103"/>
        <v>1429.4592914853947</v>
      </c>
      <c r="L250" s="11">
        <f t="shared" si="103"/>
        <v>1087.6320696084524</v>
      </c>
      <c r="M250" s="11">
        <f t="shared" si="103"/>
        <v>1139.6011396011395</v>
      </c>
      <c r="N250" s="11">
        <f t="shared" si="103"/>
        <v>1424.5014245014245</v>
      </c>
      <c r="O250" s="11">
        <f t="shared" si="103"/>
        <v>1329.5346628679963</v>
      </c>
    </row>
    <row r="251" spans="1:15">
      <c r="A251" s="2" t="s">
        <v>57</v>
      </c>
      <c r="B251" s="9" t="s">
        <v>55</v>
      </c>
      <c r="C251" s="18">
        <f>+C158</f>
        <v>12.915479582146249</v>
      </c>
      <c r="D251" s="18">
        <f t="shared" ref="D251:O251" si="104">+D158</f>
        <v>17.266683933350599</v>
      </c>
      <c r="E251" s="18">
        <f t="shared" si="104"/>
        <v>8.2880082880082888</v>
      </c>
      <c r="F251" s="18">
        <f t="shared" si="104"/>
        <v>8.1400081400081401</v>
      </c>
      <c r="G251" s="18">
        <f t="shared" si="104"/>
        <v>7.7354744021410689</v>
      </c>
      <c r="H251" s="18">
        <f t="shared" si="104"/>
        <v>2.9008029008029004</v>
      </c>
      <c r="I251" s="18">
        <f t="shared" si="104"/>
        <v>2.9698696365363029</v>
      </c>
      <c r="J251" s="18">
        <f t="shared" si="104"/>
        <v>1.3813347146680481</v>
      </c>
      <c r="K251" s="18">
        <f t="shared" si="104"/>
        <v>5.1980337872196163</v>
      </c>
      <c r="L251" s="18">
        <f t="shared" si="104"/>
        <v>3.9550257076670996</v>
      </c>
      <c r="M251" s="18">
        <f t="shared" si="104"/>
        <v>4.1785375118708448</v>
      </c>
      <c r="N251" s="18">
        <f t="shared" si="104"/>
        <v>4.7483380816714149</v>
      </c>
      <c r="O251" s="18">
        <f t="shared" si="104"/>
        <v>4.4317822095599873</v>
      </c>
    </row>
    <row r="252" spans="1:15">
      <c r="A252" s="2" t="s">
        <v>101</v>
      </c>
      <c r="B252" s="9" t="s">
        <v>68</v>
      </c>
      <c r="C252" s="22">
        <f>+C166</f>
        <v>47</v>
      </c>
      <c r="D252" s="22">
        <f t="shared" ref="D252:O253" si="105">+D166</f>
        <v>21</v>
      </c>
      <c r="E252" s="22">
        <f t="shared" si="105"/>
        <v>34</v>
      </c>
      <c r="F252" s="22">
        <f t="shared" si="105"/>
        <v>27</v>
      </c>
      <c r="G252" s="22">
        <f t="shared" si="105"/>
        <v>31</v>
      </c>
      <c r="H252" s="22">
        <f t="shared" si="105"/>
        <v>17</v>
      </c>
      <c r="I252" s="22">
        <f t="shared" si="105"/>
        <v>21</v>
      </c>
      <c r="J252" s="22">
        <f t="shared" si="105"/>
        <v>11</v>
      </c>
      <c r="K252" s="22">
        <f t="shared" si="105"/>
        <v>49</v>
      </c>
      <c r="L252" s="22">
        <f t="shared" si="105"/>
        <v>19</v>
      </c>
      <c r="M252" s="22">
        <f t="shared" si="105"/>
        <v>22</v>
      </c>
      <c r="N252" s="22">
        <f t="shared" si="105"/>
        <v>17</v>
      </c>
      <c r="O252" s="22">
        <f t="shared" si="105"/>
        <v>24</v>
      </c>
    </row>
    <row r="253" spans="1:15">
      <c r="A253" s="2" t="s">
        <v>102</v>
      </c>
      <c r="B253" s="16" t="s">
        <v>68</v>
      </c>
      <c r="C253" s="56">
        <f>+C167</f>
        <v>6</v>
      </c>
      <c r="D253" s="56">
        <f t="shared" si="105"/>
        <v>3</v>
      </c>
      <c r="E253" s="56">
        <f t="shared" si="105"/>
        <v>3</v>
      </c>
      <c r="F253" s="56">
        <f t="shared" si="105"/>
        <v>3</v>
      </c>
      <c r="G253" s="56">
        <f t="shared" si="105"/>
        <v>2</v>
      </c>
      <c r="H253" s="56">
        <f t="shared" si="105"/>
        <v>1</v>
      </c>
      <c r="I253" s="56">
        <f t="shared" si="105"/>
        <v>2</v>
      </c>
      <c r="J253" s="56">
        <f t="shared" si="105"/>
        <v>1</v>
      </c>
      <c r="K253" s="56">
        <f t="shared" si="105"/>
        <v>2</v>
      </c>
      <c r="L253" s="56">
        <f t="shared" si="105"/>
        <v>1</v>
      </c>
      <c r="M253" s="56">
        <f t="shared" si="105"/>
        <v>1</v>
      </c>
      <c r="N253" s="56">
        <f t="shared" si="105"/>
        <v>2</v>
      </c>
      <c r="O253" s="56">
        <f t="shared" si="105"/>
        <v>3</v>
      </c>
    </row>
    <row r="254" spans="1:15" ht="15.75">
      <c r="A254" s="24" t="s">
        <v>70</v>
      </c>
      <c r="B254" s="25" t="s">
        <v>68</v>
      </c>
      <c r="C254" s="59">
        <f>+C252+C253</f>
        <v>53</v>
      </c>
      <c r="D254" s="59">
        <f t="shared" ref="D254:O254" si="106">+D252+D253</f>
        <v>24</v>
      </c>
      <c r="E254" s="59">
        <f t="shared" si="106"/>
        <v>37</v>
      </c>
      <c r="F254" s="59">
        <f t="shared" si="106"/>
        <v>30</v>
      </c>
      <c r="G254" s="59">
        <f t="shared" si="106"/>
        <v>33</v>
      </c>
      <c r="H254" s="59">
        <f t="shared" si="106"/>
        <v>18</v>
      </c>
      <c r="I254" s="59">
        <f t="shared" si="106"/>
        <v>23</v>
      </c>
      <c r="J254" s="59">
        <f t="shared" si="106"/>
        <v>12</v>
      </c>
      <c r="K254" s="59">
        <f t="shared" si="106"/>
        <v>51</v>
      </c>
      <c r="L254" s="59">
        <f t="shared" si="106"/>
        <v>20</v>
      </c>
      <c r="M254" s="59">
        <f t="shared" si="106"/>
        <v>23</v>
      </c>
      <c r="N254" s="59">
        <f t="shared" si="106"/>
        <v>19</v>
      </c>
      <c r="O254" s="59">
        <f t="shared" si="106"/>
        <v>27</v>
      </c>
    </row>
    <row r="255" spans="1:15" ht="16.5" thickBot="1">
      <c r="A255" s="29" t="s">
        <v>72</v>
      </c>
      <c r="B255" s="30" t="s">
        <v>73</v>
      </c>
      <c r="C255" s="39">
        <f>+C170</f>
        <v>1240</v>
      </c>
      <c r="D255" s="39">
        <f t="shared" ref="D255:O255" si="107">+D170</f>
        <v>553</v>
      </c>
      <c r="E255" s="39">
        <f t="shared" si="107"/>
        <v>680</v>
      </c>
      <c r="F255" s="39">
        <f t="shared" si="107"/>
        <v>494</v>
      </c>
      <c r="G255" s="39">
        <f t="shared" si="107"/>
        <v>619</v>
      </c>
      <c r="H255" s="39">
        <f t="shared" si="107"/>
        <v>331</v>
      </c>
      <c r="I255" s="39">
        <f t="shared" si="107"/>
        <v>556</v>
      </c>
      <c r="J255" s="39">
        <f t="shared" si="107"/>
        <v>270</v>
      </c>
      <c r="K255" s="39">
        <f t="shared" si="107"/>
        <v>795</v>
      </c>
      <c r="L255" s="39">
        <f t="shared" si="107"/>
        <v>307</v>
      </c>
      <c r="M255" s="39">
        <f t="shared" si="107"/>
        <v>114</v>
      </c>
      <c r="N255" s="39">
        <f t="shared" si="107"/>
        <v>116</v>
      </c>
      <c r="O255" s="39">
        <f t="shared" si="107"/>
        <v>187</v>
      </c>
    </row>
    <row r="256" spans="1:15">
      <c r="A256" s="38" t="s">
        <v>76</v>
      </c>
      <c r="B256" s="38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</row>
    <row r="257" spans="1:18">
      <c r="A257" s="33"/>
      <c r="B257" s="33"/>
      <c r="D257" s="35"/>
      <c r="E257" s="35"/>
      <c r="F257" s="35"/>
      <c r="G257" s="35"/>
      <c r="H257" s="35"/>
      <c r="I257" s="35"/>
      <c r="J257" s="35"/>
      <c r="K257" s="35"/>
      <c r="L257" s="35"/>
      <c r="M257" s="35"/>
      <c r="N257" s="35"/>
      <c r="O257" s="35"/>
    </row>
    <row r="258" spans="1:18">
      <c r="A258" s="33"/>
      <c r="B258" s="33"/>
      <c r="D258" s="35"/>
      <c r="E258" s="35"/>
      <c r="F258" s="35"/>
      <c r="G258" s="35"/>
      <c r="H258" s="35"/>
      <c r="I258" s="35"/>
      <c r="J258" s="35"/>
      <c r="K258" s="35"/>
      <c r="L258" s="35"/>
      <c r="M258" s="35"/>
      <c r="N258" s="35"/>
      <c r="O258" s="35"/>
    </row>
    <row r="259" spans="1:18">
      <c r="A259" s="33"/>
      <c r="B259" s="33"/>
      <c r="D259" s="35"/>
      <c r="E259" s="35"/>
      <c r="F259" s="35"/>
      <c r="G259" s="35"/>
      <c r="H259" s="35"/>
      <c r="I259" s="35"/>
      <c r="J259" s="35"/>
      <c r="K259" s="35"/>
      <c r="L259" s="35"/>
      <c r="M259" s="35"/>
      <c r="N259" s="35"/>
      <c r="O259" s="35"/>
    </row>
    <row r="260" spans="1:18" ht="15.75">
      <c r="A260" s="1" t="s">
        <v>116</v>
      </c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</row>
    <row r="261" spans="1:18" ht="16.5" thickBot="1">
      <c r="A261" s="3" t="s">
        <v>106</v>
      </c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</row>
    <row r="262" spans="1:18" ht="15.75">
      <c r="A262" s="66" t="s">
        <v>1</v>
      </c>
      <c r="B262" s="66" t="s">
        <v>2</v>
      </c>
      <c r="C262" s="69" t="s">
        <v>3</v>
      </c>
      <c r="D262" s="69"/>
      <c r="E262" s="69"/>
      <c r="F262" s="69"/>
      <c r="G262" s="69"/>
      <c r="H262" s="69"/>
      <c r="I262" s="69"/>
      <c r="J262" s="69"/>
      <c r="K262" s="69"/>
      <c r="L262" s="69"/>
      <c r="M262" s="69"/>
      <c r="N262" s="69"/>
      <c r="O262" s="69"/>
    </row>
    <row r="263" spans="1:18" ht="15.75">
      <c r="A263" s="67"/>
      <c r="B263" s="67"/>
      <c r="C263" s="70" t="s">
        <v>4</v>
      </c>
      <c r="D263" s="70"/>
      <c r="E263" s="70"/>
      <c r="F263" s="70"/>
      <c r="G263" s="70"/>
      <c r="H263" s="4"/>
      <c r="I263" s="70" t="s">
        <v>5</v>
      </c>
      <c r="J263" s="70"/>
      <c r="K263" s="70" t="s">
        <v>6</v>
      </c>
      <c r="L263" s="70"/>
      <c r="M263" s="70"/>
      <c r="N263" s="70" t="s">
        <v>7</v>
      </c>
      <c r="O263" s="70"/>
    </row>
    <row r="264" spans="1:18" ht="15.75">
      <c r="A264" s="67"/>
      <c r="B264" s="67"/>
      <c r="C264" s="65" t="s">
        <v>8</v>
      </c>
      <c r="D264" s="65"/>
      <c r="E264" s="65"/>
      <c r="F264" s="65"/>
      <c r="G264" s="70" t="s">
        <v>9</v>
      </c>
      <c r="H264" s="70"/>
      <c r="I264" s="65" t="s">
        <v>10</v>
      </c>
      <c r="J264" s="65"/>
      <c r="K264" s="65" t="s">
        <v>11</v>
      </c>
      <c r="L264" s="65"/>
      <c r="M264" s="65"/>
      <c r="N264" s="4" t="s">
        <v>12</v>
      </c>
      <c r="O264" s="4" t="s">
        <v>13</v>
      </c>
    </row>
    <row r="265" spans="1:18" ht="15.75">
      <c r="A265" s="67"/>
      <c r="B265" s="67"/>
      <c r="C265" s="5" t="s">
        <v>14</v>
      </c>
      <c r="D265" s="6" t="str">
        <f>+C266</f>
        <v>Iguaçu</v>
      </c>
      <c r="E265" s="5" t="str">
        <f>+D266</f>
        <v>Desvio Ribas</v>
      </c>
      <c r="F265" s="6" t="s">
        <v>117</v>
      </c>
      <c r="G265" s="6" t="str">
        <f>+E266</f>
        <v>Guarapuava</v>
      </c>
      <c r="H265" s="6" t="str">
        <f>+G266</f>
        <v>Cascavel</v>
      </c>
      <c r="I265" s="5" t="s">
        <v>121</v>
      </c>
      <c r="J265" s="6" t="s">
        <v>15</v>
      </c>
      <c r="K265" s="6" t="str">
        <f>+J266</f>
        <v>Front. Argentina</v>
      </c>
      <c r="L265" s="6" t="str">
        <f>+K266</f>
        <v>J.V. Gonzalez</v>
      </c>
      <c r="M265" s="5" t="str">
        <f>+L266</f>
        <v>Salta</v>
      </c>
      <c r="N265" s="6" t="str">
        <f>+M266</f>
        <v>Socompa</v>
      </c>
      <c r="O265" s="5" t="str">
        <f>+N266</f>
        <v>A Victoria</v>
      </c>
    </row>
    <row r="266" spans="1:18" ht="16.5" thickBot="1">
      <c r="A266" s="68"/>
      <c r="B266" s="68"/>
      <c r="C266" s="7" t="s">
        <v>119</v>
      </c>
      <c r="D266" s="7" t="s">
        <v>16</v>
      </c>
      <c r="E266" s="7" t="s">
        <v>17</v>
      </c>
      <c r="F266" s="7" t="s">
        <v>118</v>
      </c>
      <c r="G266" s="7" t="s">
        <v>18</v>
      </c>
      <c r="H266" s="7" t="s">
        <v>120</v>
      </c>
      <c r="I266" s="7" t="s">
        <v>19</v>
      </c>
      <c r="J266" s="7" t="s">
        <v>122</v>
      </c>
      <c r="K266" s="7" t="s">
        <v>123</v>
      </c>
      <c r="L266" s="7" t="s">
        <v>20</v>
      </c>
      <c r="M266" s="7" t="s">
        <v>21</v>
      </c>
      <c r="N266" s="7" t="s">
        <v>22</v>
      </c>
      <c r="O266" s="7" t="s">
        <v>23</v>
      </c>
    </row>
    <row r="267" spans="1:18" ht="15.75">
      <c r="A267" s="8" t="s">
        <v>107</v>
      </c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</row>
    <row r="268" spans="1:18">
      <c r="A268" s="60" t="s">
        <v>91</v>
      </c>
      <c r="B268" s="9" t="s">
        <v>68</v>
      </c>
      <c r="C268" s="22">
        <f>+C80</f>
        <v>30</v>
      </c>
      <c r="D268" s="22">
        <f>+D80</f>
        <v>15</v>
      </c>
      <c r="E268" s="22">
        <f>+E80</f>
        <v>19</v>
      </c>
      <c r="F268" s="22">
        <f t="shared" ref="F268:O268" si="108">+F80</f>
        <v>17</v>
      </c>
      <c r="G268" s="22">
        <f t="shared" si="108"/>
        <v>17</v>
      </c>
      <c r="H268" s="22">
        <f>+H80</f>
        <v>7</v>
      </c>
      <c r="I268" s="22">
        <f t="shared" si="108"/>
        <v>10</v>
      </c>
      <c r="J268" s="22">
        <f>+J80</f>
        <v>6</v>
      </c>
      <c r="K268" s="22">
        <f t="shared" si="108"/>
        <v>32</v>
      </c>
      <c r="L268" s="22">
        <f>+L80</f>
        <v>9</v>
      </c>
      <c r="M268" s="22">
        <f t="shared" si="108"/>
        <v>16</v>
      </c>
      <c r="N268" s="22">
        <f t="shared" si="108"/>
        <v>15</v>
      </c>
      <c r="O268" s="22">
        <f t="shared" si="108"/>
        <v>22</v>
      </c>
      <c r="R268" s="23">
        <f>SUM(C268:Q268)</f>
        <v>215</v>
      </c>
    </row>
    <row r="269" spans="1:18">
      <c r="A269" s="60" t="s">
        <v>92</v>
      </c>
      <c r="B269" s="9" t="s">
        <v>68</v>
      </c>
      <c r="C269" s="22">
        <f>+C123-C80</f>
        <v>8</v>
      </c>
      <c r="D269" s="22">
        <f>+D123-D80</f>
        <v>3</v>
      </c>
      <c r="E269" s="22">
        <f>+E123-E80</f>
        <v>7</v>
      </c>
      <c r="F269" s="22">
        <f t="shared" ref="F269:O269" si="109">+F123-F80</f>
        <v>5</v>
      </c>
      <c r="G269" s="22">
        <f t="shared" si="109"/>
        <v>7</v>
      </c>
      <c r="H269" s="22">
        <f>+H123-H80</f>
        <v>6</v>
      </c>
      <c r="I269" s="22">
        <f t="shared" si="109"/>
        <v>6</v>
      </c>
      <c r="J269" s="22">
        <f>+J123-J80</f>
        <v>2</v>
      </c>
      <c r="K269" s="22">
        <f t="shared" si="109"/>
        <v>9</v>
      </c>
      <c r="L269" s="22">
        <f>+L123-L80</f>
        <v>2</v>
      </c>
      <c r="M269" s="22">
        <f t="shared" si="109"/>
        <v>3</v>
      </c>
      <c r="N269" s="22">
        <f t="shared" si="109"/>
        <v>1</v>
      </c>
      <c r="O269" s="22">
        <f t="shared" si="109"/>
        <v>1</v>
      </c>
      <c r="R269" s="23">
        <f>SUM(C269:Q269)</f>
        <v>60</v>
      </c>
    </row>
    <row r="270" spans="1:18">
      <c r="A270" s="60" t="s">
        <v>93</v>
      </c>
      <c r="B270" s="9" t="s">
        <v>68</v>
      </c>
      <c r="C270" s="22">
        <f>+C166-C123</f>
        <v>9</v>
      </c>
      <c r="D270" s="22">
        <f>+D166-D123</f>
        <v>3</v>
      </c>
      <c r="E270" s="22">
        <f>+E166-E123</f>
        <v>8</v>
      </c>
      <c r="F270" s="22">
        <f t="shared" ref="F270:O270" si="110">+F166-F123</f>
        <v>5</v>
      </c>
      <c r="G270" s="22">
        <f t="shared" si="110"/>
        <v>7</v>
      </c>
      <c r="H270" s="22">
        <f>+H166-H123</f>
        <v>4</v>
      </c>
      <c r="I270" s="22">
        <f t="shared" si="110"/>
        <v>5</v>
      </c>
      <c r="J270" s="22">
        <f>+J166-J123</f>
        <v>3</v>
      </c>
      <c r="K270" s="22">
        <f t="shared" si="110"/>
        <v>8</v>
      </c>
      <c r="L270" s="22">
        <f>+L166-L123</f>
        <v>8</v>
      </c>
      <c r="M270" s="22">
        <f t="shared" si="110"/>
        <v>3</v>
      </c>
      <c r="N270" s="22">
        <f t="shared" si="110"/>
        <v>1</v>
      </c>
      <c r="O270" s="22">
        <f t="shared" si="110"/>
        <v>1</v>
      </c>
      <c r="R270" s="23">
        <f>SUM(C270:Q270)</f>
        <v>65</v>
      </c>
    </row>
    <row r="271" spans="1:18" ht="15.75">
      <c r="A271" s="3" t="s">
        <v>108</v>
      </c>
      <c r="B271" s="9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</row>
    <row r="272" spans="1:18">
      <c r="A272" s="60" t="s">
        <v>91</v>
      </c>
      <c r="B272" s="9" t="s">
        <v>68</v>
      </c>
      <c r="C272" s="2">
        <f>+Frotas!C81-Frotas!C37</f>
        <v>0</v>
      </c>
      <c r="D272" s="2">
        <f>+Frotas!D81-Frotas!D37</f>
        <v>0</v>
      </c>
      <c r="E272" s="2">
        <f>+Frotas!E81-Frotas!E37</f>
        <v>0</v>
      </c>
      <c r="F272" s="2">
        <f>+Frotas!F81-Frotas!F37</f>
        <v>0</v>
      </c>
      <c r="G272" s="2">
        <f>+Frotas!G81</f>
        <v>1</v>
      </c>
      <c r="H272" s="2">
        <f>+Frotas!H81</f>
        <v>1</v>
      </c>
      <c r="I272" s="2">
        <f>+Frotas!I81</f>
        <v>1</v>
      </c>
      <c r="J272" s="2">
        <f>+Frotas!J81</f>
        <v>1</v>
      </c>
      <c r="K272" s="2">
        <f>+Frotas!K81</f>
        <v>1</v>
      </c>
      <c r="L272" s="2">
        <f>+Frotas!L81</f>
        <v>1</v>
      </c>
      <c r="M272" s="2">
        <f>+Frotas!M81</f>
        <v>1</v>
      </c>
      <c r="N272" s="2">
        <f>+Frotas!N81</f>
        <v>1</v>
      </c>
      <c r="O272" s="2">
        <f>+Frotas!O81</f>
        <v>2</v>
      </c>
      <c r="R272" s="23">
        <f>SUM(C272:Q272)</f>
        <v>10</v>
      </c>
    </row>
    <row r="273" spans="1:18">
      <c r="A273" s="60" t="s">
        <v>92</v>
      </c>
      <c r="B273" s="9" t="s">
        <v>68</v>
      </c>
      <c r="C273" s="2">
        <f>+C124-C81</f>
        <v>2</v>
      </c>
      <c r="D273" s="2">
        <f>+D124-D81</f>
        <v>1</v>
      </c>
      <c r="E273" s="2">
        <f>+E124-E81</f>
        <v>1</v>
      </c>
      <c r="F273" s="2">
        <f>+F124-F81</f>
        <v>1</v>
      </c>
      <c r="G273" s="2">
        <f t="shared" ref="G273:O273" si="111">+G124-G81</f>
        <v>1</v>
      </c>
      <c r="H273" s="2">
        <f>+H124-H81</f>
        <v>0</v>
      </c>
      <c r="I273" s="2">
        <f t="shared" si="111"/>
        <v>1</v>
      </c>
      <c r="J273" s="2">
        <f>+J124-J81</f>
        <v>0</v>
      </c>
      <c r="K273" s="2">
        <f t="shared" si="111"/>
        <v>1</v>
      </c>
      <c r="L273" s="2">
        <f>+L124-L81</f>
        <v>0</v>
      </c>
      <c r="M273" s="2">
        <f t="shared" si="111"/>
        <v>0</v>
      </c>
      <c r="N273" s="2">
        <f t="shared" si="111"/>
        <v>1</v>
      </c>
      <c r="O273" s="2">
        <f t="shared" si="111"/>
        <v>1</v>
      </c>
      <c r="R273" s="23">
        <f>SUM(C273:Q273)</f>
        <v>10</v>
      </c>
    </row>
    <row r="274" spans="1:18">
      <c r="A274" s="60" t="s">
        <v>93</v>
      </c>
      <c r="B274" s="9" t="s">
        <v>68</v>
      </c>
      <c r="C274" s="2">
        <f>+C167-C124</f>
        <v>0</v>
      </c>
      <c r="D274" s="2">
        <f>+D167-D124</f>
        <v>0</v>
      </c>
      <c r="E274" s="2">
        <f>+E167-E124</f>
        <v>0</v>
      </c>
      <c r="F274" s="2">
        <f>+F167-F124</f>
        <v>0</v>
      </c>
      <c r="G274" s="2">
        <f t="shared" ref="G274:O274" si="112">+G167-G124</f>
        <v>0</v>
      </c>
      <c r="H274" s="2">
        <f>+H167-H124</f>
        <v>0</v>
      </c>
      <c r="I274" s="2">
        <f t="shared" si="112"/>
        <v>0</v>
      </c>
      <c r="J274" s="2">
        <f>+J167-J124</f>
        <v>0</v>
      </c>
      <c r="K274" s="2">
        <f t="shared" si="112"/>
        <v>0</v>
      </c>
      <c r="L274" s="2">
        <f>+L167-L124</f>
        <v>0</v>
      </c>
      <c r="M274" s="2">
        <f t="shared" si="112"/>
        <v>0</v>
      </c>
      <c r="N274" s="2">
        <f t="shared" si="112"/>
        <v>0</v>
      </c>
      <c r="O274" s="2">
        <f t="shared" si="112"/>
        <v>0</v>
      </c>
      <c r="R274" s="23">
        <f>SUM(C274:Q274)</f>
        <v>0</v>
      </c>
    </row>
    <row r="275" spans="1:18" ht="15.75">
      <c r="A275" s="8" t="s">
        <v>109</v>
      </c>
      <c r="B275" s="9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</row>
    <row r="276" spans="1:18">
      <c r="A276" s="60" t="s">
        <v>91</v>
      </c>
      <c r="B276" s="13" t="s">
        <v>73</v>
      </c>
      <c r="C276" s="61">
        <v>0</v>
      </c>
      <c r="D276" s="2">
        <f>+D84</f>
        <v>385</v>
      </c>
      <c r="E276" s="2">
        <f>+E84-E40</f>
        <v>263</v>
      </c>
      <c r="F276" s="2">
        <f>+F84-F40</f>
        <v>107</v>
      </c>
      <c r="G276" s="2">
        <f>+G84-G40</f>
        <v>210</v>
      </c>
      <c r="H276" s="2">
        <f>+H84-H40</f>
        <v>134</v>
      </c>
      <c r="I276" s="2">
        <f t="shared" ref="I276:O276" si="113">+I84</f>
        <v>246</v>
      </c>
      <c r="J276" s="2">
        <f t="shared" si="113"/>
        <v>135</v>
      </c>
      <c r="K276" s="2">
        <f t="shared" si="113"/>
        <v>518</v>
      </c>
      <c r="L276" s="2">
        <f>+L84</f>
        <v>141</v>
      </c>
      <c r="M276" s="2">
        <f t="shared" si="113"/>
        <v>86</v>
      </c>
      <c r="N276" s="2">
        <f t="shared" si="113"/>
        <v>104</v>
      </c>
      <c r="O276" s="2">
        <f t="shared" si="113"/>
        <v>173</v>
      </c>
    </row>
    <row r="277" spans="1:18">
      <c r="A277" s="60" t="s">
        <v>92</v>
      </c>
      <c r="B277" s="13" t="s">
        <v>73</v>
      </c>
      <c r="C277" s="2">
        <f>+C127-C84</f>
        <v>199</v>
      </c>
      <c r="D277" s="2">
        <f t="shared" ref="D277:O277" si="114">+D127-D84</f>
        <v>82</v>
      </c>
      <c r="E277" s="2">
        <f t="shared" si="114"/>
        <v>153</v>
      </c>
      <c r="F277" s="2">
        <f t="shared" si="114"/>
        <v>90</v>
      </c>
      <c r="G277" s="2">
        <f t="shared" si="114"/>
        <v>144</v>
      </c>
      <c r="H277" s="2">
        <f>+H127-H84</f>
        <v>111</v>
      </c>
      <c r="I277" s="2">
        <f t="shared" si="114"/>
        <v>181</v>
      </c>
      <c r="J277" s="2">
        <f>+J127-J84</f>
        <v>68</v>
      </c>
      <c r="K277" s="2">
        <f t="shared" si="114"/>
        <v>139</v>
      </c>
      <c r="L277" s="2">
        <f>+L127-L84</f>
        <v>35</v>
      </c>
      <c r="M277" s="2">
        <f t="shared" si="114"/>
        <v>14</v>
      </c>
      <c r="N277" s="2">
        <f t="shared" si="114"/>
        <v>6</v>
      </c>
      <c r="O277" s="2">
        <f t="shared" si="114"/>
        <v>7</v>
      </c>
    </row>
    <row r="278" spans="1:18" ht="15.75" thickBot="1">
      <c r="A278" s="62" t="s">
        <v>93</v>
      </c>
      <c r="B278" s="50" t="s">
        <v>73</v>
      </c>
      <c r="C278" s="63">
        <f>+C170-C127</f>
        <v>245</v>
      </c>
      <c r="D278" s="63">
        <f t="shared" ref="D278:O278" si="115">+D170-D127</f>
        <v>86</v>
      </c>
      <c r="E278" s="63">
        <f t="shared" si="115"/>
        <v>164</v>
      </c>
      <c r="F278" s="63">
        <f t="shared" si="115"/>
        <v>89</v>
      </c>
      <c r="G278" s="63">
        <f t="shared" si="115"/>
        <v>149</v>
      </c>
      <c r="H278" s="63">
        <f>+H170-H127</f>
        <v>86</v>
      </c>
      <c r="I278" s="63">
        <f t="shared" si="115"/>
        <v>129</v>
      </c>
      <c r="J278" s="63">
        <f>+J170-J127</f>
        <v>67</v>
      </c>
      <c r="K278" s="63">
        <f t="shared" si="115"/>
        <v>138</v>
      </c>
      <c r="L278" s="63">
        <f>+L170-L127</f>
        <v>131</v>
      </c>
      <c r="M278" s="63">
        <f t="shared" si="115"/>
        <v>14</v>
      </c>
      <c r="N278" s="63">
        <f t="shared" si="115"/>
        <v>6</v>
      </c>
      <c r="O278" s="63">
        <f t="shared" si="115"/>
        <v>7</v>
      </c>
    </row>
    <row r="279" spans="1:18" s="64" customFormat="1">
      <c r="A279" s="31" t="s">
        <v>76</v>
      </c>
      <c r="B279" s="31"/>
      <c r="C279" s="31"/>
      <c r="D279" s="31"/>
      <c r="E279" s="31"/>
      <c r="F279" s="31"/>
      <c r="G279" s="31"/>
      <c r="H279" s="31"/>
      <c r="I279" s="31"/>
      <c r="J279" s="31"/>
      <c r="K279" s="31"/>
      <c r="L279" s="31"/>
      <c r="M279" s="31"/>
      <c r="N279" s="31"/>
      <c r="O279" s="31"/>
    </row>
    <row r="280" spans="1:18">
      <c r="R280" s="23">
        <f>+R268+R272</f>
        <v>225</v>
      </c>
    </row>
    <row r="281" spans="1:18">
      <c r="P281" s="23"/>
      <c r="R281" s="23">
        <f>+R269+R273</f>
        <v>70</v>
      </c>
    </row>
    <row r="282" spans="1:18">
      <c r="R282" s="23">
        <f>+R270+R274</f>
        <v>65</v>
      </c>
    </row>
  </sheetData>
  <mergeCells count="77">
    <mergeCell ref="N4:O4"/>
    <mergeCell ref="C5:F5"/>
    <mergeCell ref="G5:H5"/>
    <mergeCell ref="I5:J5"/>
    <mergeCell ref="K5:M5"/>
    <mergeCell ref="A47:A51"/>
    <mergeCell ref="B47:B51"/>
    <mergeCell ref="C47:O47"/>
    <mergeCell ref="C48:G48"/>
    <mergeCell ref="I48:J48"/>
    <mergeCell ref="K48:M48"/>
    <mergeCell ref="N48:O48"/>
    <mergeCell ref="C49:F49"/>
    <mergeCell ref="G49:H49"/>
    <mergeCell ref="A3:A7"/>
    <mergeCell ref="B3:B7"/>
    <mergeCell ref="C3:O3"/>
    <mergeCell ref="C4:G4"/>
    <mergeCell ref="I4:J4"/>
    <mergeCell ref="K4:M4"/>
    <mergeCell ref="I49:J49"/>
    <mergeCell ref="K49:M49"/>
    <mergeCell ref="A90:A94"/>
    <mergeCell ref="B90:B94"/>
    <mergeCell ref="C90:O90"/>
    <mergeCell ref="C91:G91"/>
    <mergeCell ref="I91:J91"/>
    <mergeCell ref="K91:M91"/>
    <mergeCell ref="N91:O91"/>
    <mergeCell ref="C92:F92"/>
    <mergeCell ref="G92:H92"/>
    <mergeCell ref="I92:J92"/>
    <mergeCell ref="K92:M92"/>
    <mergeCell ref="A133:A137"/>
    <mergeCell ref="B133:B137"/>
    <mergeCell ref="C133:O133"/>
    <mergeCell ref="C134:G134"/>
    <mergeCell ref="I134:J134"/>
    <mergeCell ref="K134:M134"/>
    <mergeCell ref="N134:O134"/>
    <mergeCell ref="C135:F135"/>
    <mergeCell ref="G135:H135"/>
    <mergeCell ref="I135:J135"/>
    <mergeCell ref="K135:M135"/>
    <mergeCell ref="A176:A180"/>
    <mergeCell ref="B176:B180"/>
    <mergeCell ref="C176:O176"/>
    <mergeCell ref="C177:G177"/>
    <mergeCell ref="I177:J177"/>
    <mergeCell ref="K177:M177"/>
    <mergeCell ref="A226:A230"/>
    <mergeCell ref="B226:B230"/>
    <mergeCell ref="C226:O226"/>
    <mergeCell ref="C227:G227"/>
    <mergeCell ref="I227:J227"/>
    <mergeCell ref="N177:O177"/>
    <mergeCell ref="C178:F178"/>
    <mergeCell ref="G178:H178"/>
    <mergeCell ref="I178:J178"/>
    <mergeCell ref="K178:M178"/>
    <mergeCell ref="K227:M227"/>
    <mergeCell ref="N227:O227"/>
    <mergeCell ref="C228:F228"/>
    <mergeCell ref="G228:H228"/>
    <mergeCell ref="I228:J228"/>
    <mergeCell ref="K228:M228"/>
    <mergeCell ref="K264:M264"/>
    <mergeCell ref="A262:A266"/>
    <mergeCell ref="B262:B266"/>
    <mergeCell ref="C262:O262"/>
    <mergeCell ref="C263:G263"/>
    <mergeCell ref="I263:J263"/>
    <mergeCell ref="K263:M263"/>
    <mergeCell ref="N263:O263"/>
    <mergeCell ref="C264:F264"/>
    <mergeCell ref="G264:H264"/>
    <mergeCell ref="I264:J26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Frotas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Tancredo</dc:creator>
  <cp:lastModifiedBy>Tancredo</cp:lastModifiedBy>
  <dcterms:created xsi:type="dcterms:W3CDTF">2011-09-01T19:13:52Z</dcterms:created>
  <dcterms:modified xsi:type="dcterms:W3CDTF">2011-09-01T19:22:57Z</dcterms:modified>
</cp:coreProperties>
</file>