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4.1.1" sheetId="2" r:id="rId1"/>
    <sheet name="TAB A.4.1.2" sheetId="3" r:id="rId2"/>
    <sheet name="TAB A.4.1.3" sheetId="4" r:id="rId3"/>
    <sheet name="TAB A.4.1.4" sheetId="5" r:id="rId4"/>
    <sheet name="TAB A.4.1.5" sheetId="6" r:id="rId5"/>
    <sheet name="TAB A.4.1.6" sheetId="7" r:id="rId6"/>
    <sheet name="TAB A.4.1.7" sheetId="8" r:id="rId7"/>
    <sheet name="TAB A.4.1.8" sheetId="9" r:id="rId8"/>
    <sheet name="TAB A.4.1.9" sheetId="10" r:id="rId9"/>
    <sheet name="TRECHO FRON AR JVGONZ" sheetId="1" r:id="rId10"/>
  </sheets>
  <externalReferences>
    <externalReference r:id="rId11"/>
  </externalReferences>
  <definedNames>
    <definedName name="_xlnm.Print_Area" localSheetId="0">'TAB A.4.1.1'!$B$3:$F$14</definedName>
    <definedName name="_xlnm.Print_Area" localSheetId="1">'TAB A.4.1.2'!$B$3:$J$12</definedName>
    <definedName name="_xlnm.Print_Area" localSheetId="2">'TAB A.4.1.3'!$B$3:$G$9</definedName>
    <definedName name="_xlnm.Print_Area" localSheetId="3">'TAB A.4.1.4'!$B$3:$E$15</definedName>
    <definedName name="_xlnm.Print_Area" localSheetId="4">'TAB A.4.1.5'!$B$3:$F$31</definedName>
    <definedName name="_xlnm.Print_Area" localSheetId="5">'TAB A.4.1.6'!$B$3:$H$21</definedName>
    <definedName name="_xlnm.Print_Area" localSheetId="6">'TAB A.4.1.7'!$B$3:$D$13</definedName>
    <definedName name="_xlnm.Print_Area" localSheetId="7">'TAB A.4.1.8'!$B$3:$C$10</definedName>
  </definedNames>
  <calcPr calcId="125725"/>
</workbook>
</file>

<file path=xl/calcChain.xml><?xml version="1.0" encoding="utf-8"?>
<calcChain xmlns="http://schemas.openxmlformats.org/spreadsheetml/2006/main">
  <c r="E6" i="10"/>
  <c r="F8"/>
  <c r="E8"/>
  <c r="F7"/>
  <c r="E7"/>
  <c r="F6"/>
  <c r="F9" s="1"/>
  <c r="F10" l="1"/>
  <c r="E9"/>
  <c r="F11"/>
  <c r="F12"/>
  <c r="F13" l="1"/>
  <c r="E9" i="9" l="1"/>
  <c r="D141" i="1"/>
  <c r="D140" l="1"/>
  <c r="E141" s="1"/>
</calcChain>
</file>

<file path=xl/sharedStrings.xml><?xml version="1.0" encoding="utf-8"?>
<sst xmlns="http://schemas.openxmlformats.org/spreadsheetml/2006/main" count="317" uniqueCount="154">
  <si>
    <t>QUADRO XXX</t>
  </si>
  <si>
    <t>TRECHO FRONTEIRA PARAGUAI/ARGENTINA - JV GONZALEZ INVESTIMENTOS EM LICENCIAMENTO DE TRENS</t>
  </si>
  <si>
    <t>Licienciamento de Trens</t>
  </si>
  <si>
    <t>Unidade</t>
  </si>
  <si>
    <t>Quantidade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</si>
  <si>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</si>
  <si>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</si>
  <si>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</si>
  <si>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</si>
  <si>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</si>
  <si>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</si>
  <si>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</si>
  <si>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</si>
  <si>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</si>
  <si>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</si>
  <si>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</si>
  <si>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</si>
  <si>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</si>
  <si>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</si>
  <si>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</si>
  <si>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QUADRO xxx</t>
  </si>
  <si>
    <t>RELAÇÃO DE TEMINAIS DA BELGRANO CARGAS NO CORREDOR</t>
  </si>
  <si>
    <t>TRECHO RESISTÊNCIA/BARRANQUERA - J V GONZALEZ</t>
  </si>
  <si>
    <t>Terminais</t>
  </si>
  <si>
    <t>Número de linhas (*)</t>
  </si>
  <si>
    <t>Extensão Linhas (m)</t>
  </si>
  <si>
    <t>Custo   US$/km</t>
  </si>
  <si>
    <t>Custo   US$ Milhões</t>
  </si>
  <si>
    <t>Maior</t>
  </si>
  <si>
    <t>Média</t>
  </si>
  <si>
    <t>Projeto</t>
  </si>
  <si>
    <t>Ampliação Total</t>
  </si>
  <si>
    <t>Resistência</t>
  </si>
  <si>
    <t>Barranquera</t>
  </si>
  <si>
    <t>(*) Estimado</t>
  </si>
  <si>
    <t>Fonte: Enefer, Consultoria e Projetos Ltda</t>
  </si>
  <si>
    <t>RECUPERAÇÃO DA SUPERESTRUTURA DO TRECHO BARRANQUERAS/RESITENCIA - J V GONZALEZ</t>
  </si>
  <si>
    <t>Extensão (km)</t>
  </si>
  <si>
    <t>Custo Médio US$/km</t>
  </si>
  <si>
    <t>Cutos Total a Recuperar  US$ Milhões</t>
  </si>
  <si>
    <t>km</t>
  </si>
  <si>
    <t xml:space="preserve">Extensão em Recuperação </t>
  </si>
  <si>
    <t>Extensão a Recuperar</t>
  </si>
  <si>
    <t>Recuperação da Superstrutura</t>
  </si>
  <si>
    <t>Fonte: ADIF - Administração de Infraestrutura Ferroviária e Enefer Consultoria e Projetos Ltda</t>
  </si>
  <si>
    <t>INVESTIMENTOS - PLANO DE VIAS</t>
  </si>
  <si>
    <t>TRECHO FRONTEIRA DO PARAGUAI - RESISTÊNCIA</t>
  </si>
  <si>
    <t>Pátios</t>
  </si>
  <si>
    <t>Desvios Extensões</t>
  </si>
  <si>
    <t>Atual</t>
  </si>
  <si>
    <t>Ampliação</t>
  </si>
  <si>
    <t>m</t>
  </si>
  <si>
    <t>Extensão Total</t>
  </si>
  <si>
    <t>Custo de Ampliação (US$ milhões/km)</t>
  </si>
  <si>
    <t>Custo de Ampliação (US$ milhões)</t>
  </si>
  <si>
    <t>TRECHO BARRANQUERAS/RESISTÊNCIA - AVIA TERAI</t>
  </si>
  <si>
    <t>Barranqueras</t>
  </si>
  <si>
    <t>Cacui</t>
  </si>
  <si>
    <t>Cel. Avalos</t>
  </si>
  <si>
    <t>Tirol</t>
  </si>
  <si>
    <t>Lag. Blanca</t>
  </si>
  <si>
    <t>Makalle</t>
  </si>
  <si>
    <t>Lapachito</t>
  </si>
  <si>
    <t>La escondida</t>
  </si>
  <si>
    <t>Fortin Aguilar</t>
  </si>
  <si>
    <t>Fortin Chaja</t>
  </si>
  <si>
    <t>Pcia de la Plaza</t>
  </si>
  <si>
    <t>Guayaibi</t>
  </si>
  <si>
    <t>Machagai</t>
  </si>
  <si>
    <t>Napalpi</t>
  </si>
  <si>
    <t>La Chiquita</t>
  </si>
  <si>
    <t>P. R. S. Peña</t>
  </si>
  <si>
    <t>Napenay</t>
  </si>
  <si>
    <t>Avia Terai</t>
  </si>
  <si>
    <t>INVESTIMENTO EM FROTAS DO TRECHO FRONTEIRA DO PARAGUAI - J V GONZALEZ DA BELGRANO CARGAS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</si>
  <si>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</si>
  <si>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</si>
  <si>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</si>
  <si>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</si>
  <si>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</si>
  <si>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</si>
  <si>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</si>
  <si>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</si>
  <si>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</si>
  <si>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</si>
  <si>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</si>
  <si>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</si>
  <si>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</si>
  <si>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</si>
  <si>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</si>
  <si>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</si>
  <si>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</si>
  <si>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</si>
  <si>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</si>
  <si>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</si>
  <si>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</si>
  <si>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</si>
  <si>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 xml:space="preserve">QUADRO XXX </t>
  </si>
  <si>
    <t>REPOSIÇÃO DE MATERIAIS E SERVIÇOS DA VIA PEMANENTE DO TRECHO FRONTEIRA PARAGUAI/ARGENTINA - RESITÊNCIA - J V GONZALES DA BELGRANO CARGAS - HORIZONTE DE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</si>
  <si>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</si>
  <si>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</si>
  <si>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</si>
  <si>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</si>
  <si>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</si>
  <si>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</si>
  <si>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</si>
  <si>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REPOSIÇÃO DE FROTAS DO TRECHO FRONTEIRA PARAGUAI/ARGENTINA - J V GONZALEZ DA BELGRANO CARGAS</t>
  </si>
  <si>
    <t>US$  Milhões</t>
  </si>
  <si>
    <t>Locomotivas</t>
  </si>
  <si>
    <t>Vagões</t>
  </si>
  <si>
    <t>US$ Milhões/ Unidade</t>
  </si>
  <si>
    <t>TABELA 4.1.1 // Trecho Fronteira Paraguai/Argentina –  J. V. Gonzalez Investimentos em Licenciamento de Trens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</si>
  <si>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</si>
  <si>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</si>
  <si>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</si>
  <si>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</si>
  <si>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</si>
  <si>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Fonte: Enefer - Consultoria, Projetos Ltda. e Valec - Engenharia Construções e Ferrovia S.A. –  Estudos Operacionais e de Viabilidade Técnica e Econômica da EF-355.</t>
  </si>
  <si>
    <t>TABELA 4.1.2 // Relação de Terminais da SOE-Belgrano Cargas no Corredor Bioceânico –  Trecho Resistencia/Barranquera –  J. V. Gonzalez</t>
  </si>
  <si>
    <t>Resistencia</t>
  </si>
  <si>
    <t>Fonte: Enefer - Consultoria, Projetos Ltda.</t>
  </si>
  <si>
    <t>TABELA 4.1.3 // Recuperação da Superestrutura do Trecho Barranqueras/Resistência –  J. V. Gonzalez</t>
  </si>
  <si>
    <t>Fonte: ADIF S.A. –  Administração de Infraestrutura Ferroviária e Enefer - Consultoria, Projetos Ltda.</t>
  </si>
  <si>
    <t>Recuperação da superestrutura</t>
  </si>
  <si>
    <t>TABELA 4.1.4 // Investimentos - Plano de Vias do Trecho Fronteira do Paraguai –  Resistencia</t>
  </si>
  <si>
    <t>TABELA 4.1.5 // Investimentos - Plano de Vias do Trecho Barranquera/Resistencia –  Avia Terai</t>
  </si>
  <si>
    <t>Cacuí</t>
  </si>
  <si>
    <t>Colonel Avalos</t>
  </si>
  <si>
    <t>Laguna Blanca</t>
  </si>
  <si>
    <t>La Escondida</t>
  </si>
  <si>
    <t>Fortín Aguilar</t>
  </si>
  <si>
    <t>Fortín Chaja</t>
  </si>
  <si>
    <t>P. de la Plaza</t>
  </si>
  <si>
    <t>Nota: A aquisição das frotas se inicia para atender às demandas a partir de 2015.</t>
  </si>
  <si>
    <t>TABELA 4.1.7 // Reposição de Materiais e Serviços da Via Permanente do Trecho Fronteira Paraguai/Argentina –  Resistência –  J. V. Gonzalez da Belgrano Cargas –  Horizonte de 2015 a 2045</t>
  </si>
  <si>
    <t>Reposição de trilhos assessórios por ano</t>
  </si>
  <si>
    <t>Total reposição anual</t>
  </si>
  <si>
    <t>TABELA 4.1.8 // Reposição de Frotas do Trecho Fronteira Paraguai/Argentina –  J. V. Gonzalez da SOE-Belgrano Cargas</t>
  </si>
  <si>
    <t>Obras</t>
  </si>
  <si>
    <t>Custo Unitário US$</t>
  </si>
  <si>
    <t>Custo Total  US$ Milhões</t>
  </si>
  <si>
    <t>Superestrutura</t>
  </si>
  <si>
    <t>Terraplenagem/drenagem</t>
  </si>
  <si>
    <t>Obras de arte especiais</t>
  </si>
  <si>
    <t>Contingências (*)</t>
  </si>
  <si>
    <t>(*) Percentual sobre os custos de terraplenagem e obras de arte especiais.</t>
  </si>
  <si>
    <t>Fonte: Consórcio Prosul e Enefer - Consultoria, Projetos Ltda.</t>
  </si>
  <si>
    <t>TABELA A.4.1.9 // Investimento no Trecho da Fronteira Paraguai/Argentina — Barranquera/Resistencia  — Extensão 63km</t>
  </si>
  <si>
    <t>Total da Obra</t>
  </si>
  <si>
    <t xml:space="preserve">Supervisão da obra - Previsão de custo </t>
  </si>
  <si>
    <t>Total com Supervisão</t>
  </si>
  <si>
    <t>Total Geral</t>
  </si>
  <si>
    <t>3 (Resistencia)</t>
  </si>
  <si>
    <t>TABELA 4.1.6 // Investimento em Frotas do Trecho Fronteira do Paraguai –  J. V. Gonzalez da SOE-Belgrano Cargas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</si>
</sst>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.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6" tint="-0.249977111117893"/>
      <name val="Arial"/>
      <family val="2"/>
    </font>
    <font>
      <sz val="12"/>
      <color theme="1"/>
      <name val="Calibri"/>
      <family val="2"/>
      <scheme val="minor"/>
    </font>
    <font>
      <b/>
      <sz val="12"/>
      <color theme="6" tint="-0.249977111117893"/>
      <name val="Arial"/>
      <family val="2"/>
    </font>
    <font>
      <sz val="12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0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3" fillId="2" borderId="2" xfId="0" applyFont="1" applyFill="1" applyBorder="1"/>
    <xf numFmtId="0" fontId="2" fillId="2" borderId="3" xfId="0" applyFont="1" applyFill="1" applyBorder="1"/>
    <xf numFmtId="0" fontId="1" fillId="2" borderId="3" xfId="0" applyFont="1" applyFill="1" applyBorder="1"/>
    <xf numFmtId="165" fontId="2" fillId="2" borderId="3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/>
    <xf numFmtId="0" fontId="0" fillId="2" borderId="0" xfId="0" applyFill="1"/>
    <xf numFmtId="0" fontId="5" fillId="2" borderId="1" xfId="0" applyFont="1" applyFill="1" applyBorder="1"/>
    <xf numFmtId="0" fontId="0" fillId="2" borderId="1" xfId="0" applyFill="1" applyBorder="1"/>
    <xf numFmtId="0" fontId="2" fillId="2" borderId="7" xfId="0" applyFont="1" applyFill="1" applyBorder="1" applyAlignment="1">
      <alignment horizontal="left"/>
    </xf>
    <xf numFmtId="166" fontId="3" fillId="2" borderId="7" xfId="0" applyNumberFormat="1" applyFont="1" applyFill="1" applyBorder="1" applyAlignment="1">
      <alignment horizontal="center"/>
    </xf>
    <xf numFmtId="3" fontId="3" fillId="2" borderId="7" xfId="0" applyNumberFormat="1" applyFont="1" applyFill="1" applyBorder="1" applyAlignment="1">
      <alignment horizontal="center"/>
    </xf>
    <xf numFmtId="165" fontId="3" fillId="2" borderId="7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166" fontId="3" fillId="2" borderId="2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166" fontId="3" fillId="2" borderId="6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0" fontId="0" fillId="2" borderId="3" xfId="0" applyFill="1" applyBorder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4" fontId="4" fillId="2" borderId="4" xfId="0" applyNumberFormat="1" applyFont="1" applyFill="1" applyBorder="1" applyAlignment="1">
      <alignment horizontal="right"/>
    </xf>
    <xf numFmtId="0" fontId="4" fillId="2" borderId="0" xfId="0" applyFont="1" applyFill="1" applyBorder="1"/>
    <xf numFmtId="4" fontId="4" fillId="2" borderId="0" xfId="0" applyNumberFormat="1" applyFont="1" applyFill="1" applyBorder="1"/>
    <xf numFmtId="164" fontId="4" fillId="2" borderId="0" xfId="0" applyNumberFormat="1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164" fontId="4" fillId="2" borderId="1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2" borderId="0" xfId="0" applyFont="1" applyFill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0" fontId="4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3" fontId="4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5" fillId="2" borderId="0" xfId="0" applyNumberFormat="1" applyFont="1" applyFill="1" applyAlignment="1">
      <alignment horizontal="center"/>
    </xf>
    <xf numFmtId="164" fontId="4" fillId="2" borderId="0" xfId="0" applyNumberFormat="1" applyFont="1" applyFill="1"/>
    <xf numFmtId="164" fontId="4" fillId="2" borderId="2" xfId="0" applyNumberFormat="1" applyFont="1" applyFill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164" fontId="4" fillId="2" borderId="3" xfId="0" applyNumberFormat="1" applyFont="1" applyFill="1" applyBorder="1"/>
    <xf numFmtId="0" fontId="5" fillId="2" borderId="0" xfId="0" applyFont="1" applyFill="1" applyBorder="1" applyAlignment="1">
      <alignment horizontal="left"/>
    </xf>
    <xf numFmtId="0" fontId="5" fillId="2" borderId="8" xfId="0" applyFont="1" applyFill="1" applyBorder="1"/>
    <xf numFmtId="0" fontId="4" fillId="2" borderId="4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5" fillId="2" borderId="3" xfId="0" applyFont="1" applyFill="1" applyBorder="1"/>
    <xf numFmtId="164" fontId="4" fillId="2" borderId="3" xfId="0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4" xfId="0" applyFont="1" applyFill="1" applyBorder="1"/>
    <xf numFmtId="164" fontId="0" fillId="0" borderId="0" xfId="0" applyNumberFormat="1"/>
    <xf numFmtId="0" fontId="8" fillId="2" borderId="2" xfId="0" applyFont="1" applyFill="1" applyBorder="1" applyAlignment="1">
      <alignment horizontal="center"/>
    </xf>
    <xf numFmtId="0" fontId="9" fillId="2" borderId="0" xfId="0" applyFont="1" applyFill="1"/>
    <xf numFmtId="0" fontId="9" fillId="2" borderId="2" xfId="0" applyFont="1" applyFill="1" applyBorder="1"/>
    <xf numFmtId="0" fontId="7" fillId="2" borderId="3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10" fillId="2" borderId="0" xfId="0" applyFont="1" applyFill="1"/>
    <xf numFmtId="0" fontId="0" fillId="2" borderId="0" xfId="0" applyFont="1" applyFill="1"/>
    <xf numFmtId="0" fontId="0" fillId="2" borderId="1" xfId="0" applyFont="1" applyFill="1" applyBorder="1"/>
    <xf numFmtId="165" fontId="9" fillId="2" borderId="2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/>
    <xf numFmtId="0" fontId="7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/>
    <xf numFmtId="0" fontId="9" fillId="2" borderId="6" xfId="0" applyFont="1" applyFill="1" applyBorder="1" applyAlignment="1">
      <alignment horizontal="center"/>
    </xf>
    <xf numFmtId="166" fontId="9" fillId="2" borderId="6" xfId="0" applyNumberFormat="1" applyFont="1" applyFill="1" applyBorder="1" applyAlignment="1">
      <alignment horizontal="center"/>
    </xf>
    <xf numFmtId="3" fontId="9" fillId="2" borderId="6" xfId="0" applyNumberFormat="1" applyFont="1" applyFill="1" applyBorder="1" applyAlignment="1">
      <alignment horizontal="center"/>
    </xf>
    <xf numFmtId="0" fontId="0" fillId="2" borderId="3" xfId="0" applyFont="1" applyFill="1" applyBorder="1"/>
    <xf numFmtId="0" fontId="10" fillId="2" borderId="0" xfId="0" applyFont="1" applyFill="1" applyBorder="1" applyAlignment="1">
      <alignment horizontal="center"/>
    </xf>
    <xf numFmtId="3" fontId="10" fillId="2" borderId="0" xfId="0" applyNumberFormat="1" applyFont="1" applyFill="1" applyBorder="1" applyAlignment="1">
      <alignment horizontal="center"/>
    </xf>
    <xf numFmtId="0" fontId="0" fillId="0" borderId="0" xfId="0" applyFont="1"/>
    <xf numFmtId="0" fontId="8" fillId="2" borderId="0" xfId="0" applyFont="1" applyFill="1"/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" fontId="8" fillId="2" borderId="0" xfId="0" applyNumberFormat="1" applyFont="1" applyFill="1" applyBorder="1" applyAlignment="1">
      <alignment horizontal="center"/>
    </xf>
    <xf numFmtId="1" fontId="10" fillId="2" borderId="0" xfId="0" applyNumberFormat="1" applyFont="1" applyFill="1" applyAlignment="1">
      <alignment horizontal="center"/>
    </xf>
    <xf numFmtId="0" fontId="8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/>
    <xf numFmtId="3" fontId="8" fillId="2" borderId="2" xfId="0" applyNumberFormat="1" applyFont="1" applyFill="1" applyBorder="1" applyAlignment="1">
      <alignment horizontal="center"/>
    </xf>
    <xf numFmtId="3" fontId="10" fillId="2" borderId="2" xfId="0" applyNumberFormat="1" applyFont="1" applyFill="1" applyBorder="1" applyAlignment="1">
      <alignment horizontal="center"/>
    </xf>
    <xf numFmtId="3" fontId="10" fillId="2" borderId="0" xfId="0" applyNumberFormat="1" applyFont="1" applyFill="1" applyAlignment="1">
      <alignment horizontal="center"/>
    </xf>
    <xf numFmtId="0" fontId="8" fillId="2" borderId="3" xfId="0" applyFont="1" applyFill="1" applyBorder="1"/>
    <xf numFmtId="0" fontId="8" fillId="2" borderId="3" xfId="0" applyFont="1" applyFill="1" applyBorder="1" applyAlignment="1">
      <alignment horizontal="center"/>
    </xf>
    <xf numFmtId="164" fontId="8" fillId="2" borderId="3" xfId="0" applyNumberFormat="1" applyFont="1" applyFill="1" applyBorder="1"/>
    <xf numFmtId="0" fontId="10" fillId="2" borderId="0" xfId="0" applyFont="1" applyFill="1" applyBorder="1" applyAlignment="1">
      <alignment horizontal="left"/>
    </xf>
    <xf numFmtId="164" fontId="10" fillId="2" borderId="0" xfId="0" applyNumberFormat="1" applyFont="1" applyFill="1" applyBorder="1"/>
    <xf numFmtId="164" fontId="10" fillId="2" borderId="0" xfId="0" applyNumberFormat="1" applyFont="1" applyFill="1"/>
    <xf numFmtId="164" fontId="10" fillId="2" borderId="2" xfId="0" applyNumberFormat="1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3" fillId="2" borderId="7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4" fontId="4" fillId="2" borderId="4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center"/>
    </xf>
    <xf numFmtId="4" fontId="3" fillId="2" borderId="7" xfId="0" applyNumberFormat="1" applyFont="1" applyFill="1" applyBorder="1"/>
    <xf numFmtId="0" fontId="3" fillId="2" borderId="0" xfId="0" applyFont="1" applyFill="1" applyBorder="1" applyAlignment="1">
      <alignment horizontal="center"/>
    </xf>
    <xf numFmtId="4" fontId="3" fillId="2" borderId="0" xfId="0" applyNumberFormat="1" applyFont="1" applyFill="1" applyBorder="1"/>
    <xf numFmtId="0" fontId="3" fillId="2" borderId="2" xfId="0" applyFont="1" applyFill="1" applyBorder="1" applyAlignment="1">
      <alignment horizontal="center"/>
    </xf>
    <xf numFmtId="4" fontId="3" fillId="2" borderId="2" xfId="0" applyNumberFormat="1" applyFont="1" applyFill="1" applyBorder="1"/>
    <xf numFmtId="0" fontId="2" fillId="2" borderId="2" xfId="0" applyFont="1" applyFill="1" applyBorder="1" applyAlignment="1">
      <alignment horizontal="center"/>
    </xf>
    <xf numFmtId="3" fontId="2" fillId="2" borderId="2" xfId="0" applyNumberFormat="1" applyFont="1" applyFill="1" applyBorder="1"/>
    <xf numFmtId="4" fontId="2" fillId="2" borderId="2" xfId="0" applyNumberFormat="1" applyFont="1" applyFill="1" applyBorder="1"/>
    <xf numFmtId="0" fontId="14" fillId="2" borderId="6" xfId="0" applyFont="1" applyFill="1" applyBorder="1" applyAlignment="1">
      <alignment vertical="center"/>
    </xf>
    <xf numFmtId="9" fontId="3" fillId="2" borderId="6" xfId="0" applyNumberFormat="1" applyFont="1" applyFill="1" applyBorder="1"/>
    <xf numFmtId="164" fontId="3" fillId="2" borderId="6" xfId="0" applyNumberFormat="1" applyFont="1" applyFill="1" applyBorder="1"/>
    <xf numFmtId="0" fontId="2" fillId="2" borderId="6" xfId="0" applyFont="1" applyFill="1" applyBorder="1"/>
    <xf numFmtId="164" fontId="2" fillId="2" borderId="2" xfId="0" applyNumberFormat="1" applyFont="1" applyFill="1" applyBorder="1"/>
    <xf numFmtId="164" fontId="3" fillId="2" borderId="2" xfId="0" applyNumberFormat="1" applyFont="1" applyFill="1" applyBorder="1"/>
    <xf numFmtId="0" fontId="3" fillId="2" borderId="3" xfId="0" applyFont="1" applyFill="1" applyBorder="1"/>
    <xf numFmtId="164" fontId="2" fillId="2" borderId="3" xfId="0" applyNumberFormat="1" applyFont="1" applyFill="1" applyBorder="1"/>
    <xf numFmtId="0" fontId="15" fillId="2" borderId="3" xfId="0" applyFont="1" applyFill="1" applyBorder="1"/>
    <xf numFmtId="0" fontId="15" fillId="2" borderId="3" xfId="0" applyFont="1" applyFill="1" applyBorder="1" applyAlignment="1">
      <alignment horizontal="right"/>
    </xf>
    <xf numFmtId="0" fontId="12" fillId="0" borderId="0" xfId="0" applyFont="1"/>
    <xf numFmtId="0" fontId="3" fillId="2" borderId="4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13" fillId="2" borderId="0" xfId="0" applyFont="1" applyFill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o Res Corredor"/>
      <sheetName val="Crono Res Pais"/>
      <sheetName val="Crono Res Ferrovias"/>
      <sheetName val="Crono 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47">
          <cell r="D47">
            <v>1079.2419698001713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4"/>
  <sheetViews>
    <sheetView tabSelected="1" workbookViewId="0">
      <selection activeCell="B1" sqref="B1"/>
    </sheetView>
  </sheetViews>
  <sheetFormatPr defaultRowHeight="15"/>
  <cols>
    <col min="2" max="2" width="38.42578125" bestFit="1" customWidth="1"/>
    <col min="3" max="3" width="12.85546875" bestFit="1" customWidth="1"/>
    <col min="4" max="4" width="14" bestFit="1" customWidth="1"/>
    <col min="5" max="5" width="16.85546875" bestFit="1" customWidth="1"/>
    <col min="6" max="6" width="15.140625" bestFit="1" customWidth="1"/>
  </cols>
  <sheetData>
    <row r="3" spans="2:6" ht="32.25" customHeight="1">
      <c r="B3" s="161" t="s">
        <v>111</v>
      </c>
      <c r="C3" s="161"/>
      <c r="D3" s="161"/>
      <c r="E3" s="161"/>
      <c r="F3" s="161"/>
    </row>
    <row r="4" spans="2:6" ht="16.5" thickBot="1">
      <c r="B4" s="162"/>
      <c r="C4" s="162"/>
      <c r="D4" s="162"/>
      <c r="E4" s="162"/>
      <c r="F4" s="162"/>
    </row>
    <row r="5" spans="2:6" ht="15.75">
      <c r="B5" s="1" t="s">
        <v>2</v>
      </c>
      <c r="C5" s="163" t="s">
        <v>3</v>
      </c>
      <c r="D5" s="165" t="s">
        <v>4</v>
      </c>
      <c r="E5" s="167" t="s">
        <v>5</v>
      </c>
      <c r="F5" s="3" t="s">
        <v>6</v>
      </c>
    </row>
    <row r="6" spans="2:6" ht="15.75">
      <c r="B6" s="4" t="s">
        <v>7</v>
      </c>
      <c r="C6" s="164"/>
      <c r="D6" s="166"/>
      <c r="E6" s="164"/>
      <c r="F6" s="5" t="s">
        <v>8</v>
      </c>
    </row>
    <row r="7" spans="2:6" ht="15.75">
      <c r="B7" s="2" t="s">
        <v>112</v>
      </c>
      <c r="C7" s="2" t="s">
        <v>3</v>
      </c>
      <c r="D7" s="6">
        <v>1</v>
      </c>
      <c r="E7" s="7">
        <v>6213978.787878789</v>
      </c>
      <c r="F7" s="8">
        <v>6.2139787878787889</v>
      </c>
    </row>
    <row r="8" spans="2:6" ht="15.75">
      <c r="B8" s="2" t="s">
        <v>113</v>
      </c>
      <c r="C8" s="2"/>
      <c r="D8" s="6"/>
      <c r="E8" s="7"/>
      <c r="F8" s="8"/>
    </row>
    <row r="9" spans="2:6" ht="15.75">
      <c r="B9" s="2" t="s">
        <v>114</v>
      </c>
      <c r="C9" s="2" t="s">
        <v>12</v>
      </c>
      <c r="D9" s="6">
        <v>38</v>
      </c>
      <c r="E9" s="7">
        <v>131515.15151515152</v>
      </c>
      <c r="F9" s="8">
        <v>4.997575757575758</v>
      </c>
    </row>
    <row r="10" spans="2:6" ht="15.75">
      <c r="B10" s="2" t="s">
        <v>13</v>
      </c>
      <c r="C10" s="2" t="s">
        <v>14</v>
      </c>
      <c r="D10" s="6">
        <v>3</v>
      </c>
      <c r="E10" s="7">
        <v>1733766.2337662338</v>
      </c>
      <c r="F10" s="8">
        <v>5.2012987012987013</v>
      </c>
    </row>
    <row r="11" spans="2:6" ht="15.75">
      <c r="B11" s="2" t="s">
        <v>115</v>
      </c>
      <c r="C11" s="2" t="s">
        <v>3</v>
      </c>
      <c r="D11" s="6">
        <v>1</v>
      </c>
      <c r="E11" s="7">
        <v>477575.75757575757</v>
      </c>
      <c r="F11" s="8">
        <v>0.47757575757575754</v>
      </c>
    </row>
    <row r="12" spans="2:6" ht="15.75">
      <c r="B12" s="9" t="s">
        <v>116</v>
      </c>
      <c r="C12" s="9" t="s">
        <v>17</v>
      </c>
      <c r="D12" s="6">
        <v>52</v>
      </c>
      <c r="E12" s="7">
        <v>136969.69696969699</v>
      </c>
      <c r="F12" s="8">
        <v>7.1224242424242394</v>
      </c>
    </row>
    <row r="13" spans="2:6" ht="16.5" thickBot="1">
      <c r="B13" s="10" t="s">
        <v>18</v>
      </c>
      <c r="C13" s="157"/>
      <c r="D13" s="157"/>
      <c r="E13" s="158"/>
      <c r="F13" s="12">
        <v>24.012853246753245</v>
      </c>
    </row>
    <row r="14" spans="2:6" ht="32.25" customHeight="1">
      <c r="B14" s="160" t="s">
        <v>117</v>
      </c>
      <c r="C14" s="160"/>
      <c r="D14" s="160"/>
      <c r="E14" s="160"/>
      <c r="F14" s="160"/>
    </row>
  </sheetData>
  <mergeCells count="6">
    <mergeCell ref="B14:F14"/>
    <mergeCell ref="B3:F3"/>
    <mergeCell ref="B4:F4"/>
    <mergeCell ref="C5:C6"/>
    <mergeCell ref="D5:D6"/>
    <mergeCell ref="E5:E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3:J141"/>
  <sheetViews>
    <sheetView zoomScale="85" zoomScaleNormal="85" workbookViewId="0">
      <selection activeCell="B129" sqref="B129:C136"/>
    </sheetView>
  </sheetViews>
  <sheetFormatPr defaultRowHeight="15"/>
  <cols>
    <col min="2" max="2" width="34.28515625" customWidth="1"/>
    <col min="3" max="3" width="19" customWidth="1"/>
    <col min="4" max="4" width="12.42578125" customWidth="1"/>
    <col min="5" max="5" width="11.5703125" customWidth="1"/>
    <col min="6" max="6" width="13.28515625" customWidth="1"/>
    <col min="7" max="7" width="14.28515625" customWidth="1"/>
    <col min="8" max="8" width="13" customWidth="1"/>
    <col min="9" max="9" width="11.85546875" customWidth="1"/>
    <col min="10" max="10" width="11" customWidth="1"/>
  </cols>
  <sheetData>
    <row r="3" spans="2:6" ht="15.75">
      <c r="B3" s="1" t="s">
        <v>0</v>
      </c>
      <c r="C3" s="1"/>
      <c r="D3" s="1"/>
      <c r="E3" s="1"/>
      <c r="F3" s="2"/>
    </row>
    <row r="4" spans="2:6" ht="16.5" thickBot="1">
      <c r="B4" s="162" t="s">
        <v>1</v>
      </c>
      <c r="C4" s="162"/>
      <c r="D4" s="162"/>
      <c r="E4" s="162"/>
      <c r="F4" s="162"/>
    </row>
    <row r="5" spans="2:6" ht="15.75">
      <c r="B5" s="1" t="s">
        <v>2</v>
      </c>
      <c r="C5" s="163" t="s">
        <v>3</v>
      </c>
      <c r="D5" s="165" t="s">
        <v>4</v>
      </c>
      <c r="E5" s="194" t="s">
        <v>5</v>
      </c>
      <c r="F5" s="3" t="s">
        <v>6</v>
      </c>
    </row>
    <row r="6" spans="2:6" ht="15.75">
      <c r="B6" s="4" t="s">
        <v>7</v>
      </c>
      <c r="C6" s="164"/>
      <c r="D6" s="166"/>
      <c r="E6" s="195"/>
      <c r="F6" s="5" t="s">
        <v>8</v>
      </c>
    </row>
    <row r="7" spans="2:6" ht="15.75">
      <c r="B7" s="2" t="s">
        <v>9</v>
      </c>
      <c r="C7" s="2" t="s">
        <v>3</v>
      </c>
      <c r="D7" s="6">
        <v>1</v>
      </c>
      <c r="E7" s="7">
        <v>6213978.787878789</v>
      </c>
      <c r="F7" s="8">
        <v>6.2139787878787889</v>
      </c>
    </row>
    <row r="8" spans="2:6" ht="15.75">
      <c r="B8" s="2" t="s">
        <v>10</v>
      </c>
      <c r="C8" s="2"/>
      <c r="D8" s="6"/>
      <c r="E8" s="7"/>
      <c r="F8" s="8"/>
    </row>
    <row r="9" spans="2:6" ht="15.75">
      <c r="B9" s="2" t="s">
        <v>11</v>
      </c>
      <c r="C9" s="2" t="s">
        <v>12</v>
      </c>
      <c r="D9" s="6">
        <v>38</v>
      </c>
      <c r="E9" s="7">
        <v>131515.15151515152</v>
      </c>
      <c r="F9" s="8">
        <v>4.997575757575758</v>
      </c>
    </row>
    <row r="10" spans="2:6" ht="15.75">
      <c r="B10" s="2" t="s">
        <v>13</v>
      </c>
      <c r="C10" s="2" t="s">
        <v>14</v>
      </c>
      <c r="D10" s="6">
        <v>3</v>
      </c>
      <c r="E10" s="7">
        <v>1733766.2337662338</v>
      </c>
      <c r="F10" s="8">
        <v>5.2012987012987013</v>
      </c>
    </row>
    <row r="11" spans="2:6" ht="15.75">
      <c r="B11" s="2" t="s">
        <v>15</v>
      </c>
      <c r="C11" s="2" t="s">
        <v>3</v>
      </c>
      <c r="D11" s="6">
        <v>1</v>
      </c>
      <c r="E11" s="7">
        <v>477575.75757575757</v>
      </c>
      <c r="F11" s="8">
        <v>0.47757575757575754</v>
      </c>
    </row>
    <row r="12" spans="2:6" ht="15.75">
      <c r="B12" s="9" t="s">
        <v>16</v>
      </c>
      <c r="C12" s="9" t="s">
        <v>17</v>
      </c>
      <c r="D12" s="6">
        <v>52</v>
      </c>
      <c r="E12" s="7">
        <v>136969.69696969699</v>
      </c>
      <c r="F12" s="8">
        <v>7.1224242424242394</v>
      </c>
    </row>
    <row r="13" spans="2:6" ht="16.5" thickBot="1">
      <c r="B13" s="10" t="s">
        <v>18</v>
      </c>
      <c r="C13" s="11"/>
      <c r="D13" s="11"/>
      <c r="E13" s="11"/>
      <c r="F13" s="12">
        <v>24.012853246753245</v>
      </c>
    </row>
    <row r="14" spans="2:6" ht="15.75">
      <c r="B14" s="160" t="s">
        <v>19</v>
      </c>
      <c r="C14" s="160"/>
      <c r="D14" s="160"/>
      <c r="E14" s="160"/>
      <c r="F14" s="160"/>
    </row>
    <row r="18" spans="2:10" ht="15.75">
      <c r="B18" s="13" t="s">
        <v>20</v>
      </c>
      <c r="C18" s="13"/>
      <c r="D18" s="14"/>
      <c r="E18" s="14"/>
      <c r="F18" s="14"/>
      <c r="G18" s="15"/>
      <c r="H18" s="15"/>
      <c r="I18" s="16"/>
      <c r="J18" s="17"/>
    </row>
    <row r="19" spans="2:10" ht="15.75">
      <c r="B19" s="13" t="s">
        <v>21</v>
      </c>
      <c r="C19" s="13"/>
      <c r="D19" s="14"/>
      <c r="E19" s="14"/>
      <c r="F19" s="14"/>
      <c r="G19" s="15"/>
      <c r="H19" s="15"/>
      <c r="I19" s="16"/>
      <c r="J19" s="17"/>
    </row>
    <row r="20" spans="2:10" ht="16.5" thickBot="1">
      <c r="B20" s="168" t="s">
        <v>22</v>
      </c>
      <c r="C20" s="168"/>
      <c r="D20" s="168"/>
      <c r="E20" s="168"/>
      <c r="F20" s="168"/>
      <c r="G20" s="18"/>
      <c r="H20" s="18"/>
      <c r="I20" s="18"/>
      <c r="J20" s="19"/>
    </row>
    <row r="21" spans="2:10" ht="15.75">
      <c r="B21" s="169" t="s">
        <v>23</v>
      </c>
      <c r="C21" s="171" t="s">
        <v>24</v>
      </c>
      <c r="D21" s="169" t="s">
        <v>25</v>
      </c>
      <c r="E21" s="169"/>
      <c r="F21" s="169"/>
      <c r="G21" s="169"/>
      <c r="H21" s="169"/>
      <c r="I21" s="174" t="s">
        <v>26</v>
      </c>
      <c r="J21" s="174" t="s">
        <v>27</v>
      </c>
    </row>
    <row r="22" spans="2:10">
      <c r="B22" s="170"/>
      <c r="C22" s="172"/>
      <c r="D22" s="170" t="s">
        <v>28</v>
      </c>
      <c r="E22" s="170" t="s">
        <v>29</v>
      </c>
      <c r="F22" s="170" t="s">
        <v>18</v>
      </c>
      <c r="G22" s="170" t="s">
        <v>30</v>
      </c>
      <c r="H22" s="172" t="s">
        <v>31</v>
      </c>
      <c r="I22" s="175"/>
      <c r="J22" s="175"/>
    </row>
    <row r="23" spans="2:10">
      <c r="B23" s="170"/>
      <c r="C23" s="172"/>
      <c r="D23" s="170"/>
      <c r="E23" s="170"/>
      <c r="F23" s="170"/>
      <c r="G23" s="170"/>
      <c r="H23" s="172"/>
      <c r="I23" s="176"/>
      <c r="J23" s="176"/>
    </row>
    <row r="24" spans="2:10" ht="15.75">
      <c r="B24" s="20" t="s">
        <v>32</v>
      </c>
      <c r="C24" s="21">
        <v>12</v>
      </c>
      <c r="D24" s="22">
        <v>1500</v>
      </c>
      <c r="E24" s="22">
        <v>1350</v>
      </c>
      <c r="F24" s="22">
        <v>16200</v>
      </c>
      <c r="G24" s="22">
        <v>2000</v>
      </c>
      <c r="H24" s="22">
        <v>7800</v>
      </c>
      <c r="I24" s="22">
        <v>2048905.2273530029</v>
      </c>
      <c r="J24" s="23">
        <v>15.981460773353422</v>
      </c>
    </row>
    <row r="25" spans="2:10" ht="15.75">
      <c r="B25" s="24" t="s">
        <v>33</v>
      </c>
      <c r="C25" s="25">
        <v>8</v>
      </c>
      <c r="D25" s="26">
        <v>1500</v>
      </c>
      <c r="E25" s="26">
        <v>1350</v>
      </c>
      <c r="F25" s="26">
        <v>10800</v>
      </c>
      <c r="G25" s="26">
        <v>2000</v>
      </c>
      <c r="H25" s="26">
        <v>5200</v>
      </c>
      <c r="I25" s="26">
        <v>2048905.2273530029</v>
      </c>
      <c r="J25" s="27">
        <v>10.654307182235614</v>
      </c>
    </row>
    <row r="26" spans="2:10" ht="16.5" thickBot="1">
      <c r="B26" s="168" t="s">
        <v>18</v>
      </c>
      <c r="C26" s="168"/>
      <c r="D26" s="168"/>
      <c r="E26" s="168"/>
      <c r="F26" s="168"/>
      <c r="G26" s="168"/>
      <c r="H26" s="28">
        <v>13000</v>
      </c>
      <c r="I26" s="29"/>
      <c r="J26" s="30">
        <v>26.635767955589039</v>
      </c>
    </row>
    <row r="27" spans="2:10" ht="15.75">
      <c r="B27" s="31" t="s">
        <v>34</v>
      </c>
      <c r="C27" s="32"/>
      <c r="D27" s="32"/>
      <c r="E27" s="32"/>
      <c r="F27" s="32"/>
      <c r="G27" s="32"/>
      <c r="H27" s="33"/>
      <c r="I27" s="33"/>
      <c r="J27" s="33"/>
    </row>
    <row r="28" spans="2:10" ht="15.75">
      <c r="B28" s="15" t="s">
        <v>35</v>
      </c>
      <c r="C28" s="32"/>
      <c r="D28" s="32"/>
      <c r="E28" s="32"/>
      <c r="F28" s="32"/>
      <c r="G28" s="32"/>
      <c r="H28" s="32"/>
      <c r="I28" s="33"/>
      <c r="J28" s="33"/>
    </row>
    <row r="32" spans="2:10" ht="15.75">
      <c r="B32" s="1" t="s">
        <v>0</v>
      </c>
      <c r="C32" s="17"/>
      <c r="D32" s="17"/>
      <c r="E32" s="17"/>
      <c r="F32" s="17"/>
      <c r="G32" s="17"/>
    </row>
    <row r="33" spans="2:7" ht="16.5" thickBot="1">
      <c r="B33" s="34" t="s">
        <v>36</v>
      </c>
      <c r="C33" s="19"/>
      <c r="D33" s="19"/>
      <c r="E33" s="19"/>
      <c r="F33" s="19"/>
      <c r="G33" s="19"/>
    </row>
    <row r="34" spans="2:7" ht="15.75" customHeight="1">
      <c r="B34" s="14"/>
      <c r="C34" s="164" t="s">
        <v>37</v>
      </c>
      <c r="D34" s="164"/>
      <c r="E34" s="164"/>
      <c r="F34" s="163" t="s">
        <v>38</v>
      </c>
      <c r="G34" s="163" t="s">
        <v>39</v>
      </c>
    </row>
    <row r="35" spans="2:7" ht="15.75" customHeight="1">
      <c r="B35" s="9"/>
      <c r="C35" s="35" t="s">
        <v>40</v>
      </c>
      <c r="D35" s="35" t="s">
        <v>41</v>
      </c>
      <c r="E35" s="35" t="s">
        <v>42</v>
      </c>
      <c r="F35" s="164"/>
      <c r="G35" s="164"/>
    </row>
    <row r="36" spans="2:7" ht="15.75" customHeight="1">
      <c r="B36" s="36" t="s">
        <v>43</v>
      </c>
      <c r="C36" s="37">
        <v>592.4</v>
      </c>
      <c r="D36" s="38">
        <v>76.5</v>
      </c>
      <c r="E36" s="37">
        <v>515.9</v>
      </c>
      <c r="F36" s="39">
        <v>1100000</v>
      </c>
      <c r="G36" s="27">
        <v>567.49</v>
      </c>
    </row>
    <row r="37" spans="2:7" ht="16.5" thickBot="1">
      <c r="B37" s="10" t="s">
        <v>18</v>
      </c>
      <c r="C37" s="40"/>
      <c r="D37" s="40"/>
      <c r="E37" s="40"/>
      <c r="F37" s="40"/>
      <c r="G37" s="30">
        <v>567.49</v>
      </c>
    </row>
    <row r="38" spans="2:7" ht="15.75">
      <c r="B38" s="2" t="s">
        <v>44</v>
      </c>
      <c r="C38" s="17"/>
      <c r="D38" s="17"/>
      <c r="E38" s="17"/>
      <c r="F38" s="17"/>
      <c r="G38" s="17"/>
    </row>
    <row r="42" spans="2:7" ht="15.75">
      <c r="B42" s="41" t="s">
        <v>0</v>
      </c>
      <c r="C42" s="14"/>
      <c r="D42" s="15"/>
      <c r="E42" s="15"/>
    </row>
    <row r="43" spans="2:7" ht="15.75">
      <c r="B43" s="32" t="s">
        <v>45</v>
      </c>
      <c r="C43" s="15"/>
      <c r="D43" s="15"/>
      <c r="E43" s="15"/>
    </row>
    <row r="44" spans="2:7" ht="16.5" thickBot="1">
      <c r="B44" s="32" t="s">
        <v>46</v>
      </c>
      <c r="C44" s="18"/>
      <c r="D44" s="18"/>
      <c r="E44" s="18"/>
    </row>
    <row r="45" spans="2:7" ht="15.75">
      <c r="B45" s="180" t="s">
        <v>47</v>
      </c>
      <c r="C45" s="169" t="s">
        <v>48</v>
      </c>
      <c r="D45" s="169"/>
      <c r="E45" s="169"/>
    </row>
    <row r="46" spans="2:7">
      <c r="B46" s="165"/>
      <c r="C46" s="182" t="s">
        <v>49</v>
      </c>
      <c r="D46" s="182" t="s">
        <v>30</v>
      </c>
      <c r="E46" s="182" t="s">
        <v>50</v>
      </c>
    </row>
    <row r="47" spans="2:7">
      <c r="B47" s="165"/>
      <c r="C47" s="166"/>
      <c r="D47" s="166"/>
      <c r="E47" s="166"/>
    </row>
    <row r="48" spans="2:7" ht="16.5" thickBot="1">
      <c r="B48" s="181"/>
      <c r="C48" s="42" t="s">
        <v>51</v>
      </c>
      <c r="D48" s="42" t="s">
        <v>51</v>
      </c>
      <c r="E48" s="42" t="s">
        <v>51</v>
      </c>
    </row>
    <row r="49" spans="2:5" ht="15.75">
      <c r="B49" s="43">
        <v>1</v>
      </c>
      <c r="C49" s="44">
        <v>0</v>
      </c>
      <c r="D49" s="44">
        <v>1800</v>
      </c>
      <c r="E49" s="44">
        <v>0</v>
      </c>
    </row>
    <row r="50" spans="2:5" ht="15.75">
      <c r="B50" s="43">
        <v>2</v>
      </c>
      <c r="C50" s="44">
        <v>0</v>
      </c>
      <c r="D50" s="44">
        <v>1800</v>
      </c>
      <c r="E50" s="44">
        <v>0</v>
      </c>
    </row>
    <row r="51" spans="2:5" ht="16.5" thickBot="1">
      <c r="B51" s="45" t="s">
        <v>32</v>
      </c>
      <c r="C51" s="44">
        <v>1200</v>
      </c>
      <c r="D51" s="44">
        <v>1800</v>
      </c>
      <c r="E51" s="44">
        <v>600</v>
      </c>
    </row>
    <row r="52" spans="2:5" ht="15.75">
      <c r="B52" s="46" t="s">
        <v>52</v>
      </c>
      <c r="C52" s="47">
        <v>1200</v>
      </c>
      <c r="D52" s="47">
        <v>5400</v>
      </c>
      <c r="E52" s="47">
        <v>600</v>
      </c>
    </row>
    <row r="53" spans="2:5" ht="15.75">
      <c r="B53" s="48" t="s">
        <v>53</v>
      </c>
      <c r="C53" s="49"/>
      <c r="D53" s="49"/>
      <c r="E53" s="50">
        <v>1.1000000000000001</v>
      </c>
    </row>
    <row r="54" spans="2:5" ht="16.5" thickBot="1">
      <c r="B54" s="51" t="s">
        <v>54</v>
      </c>
      <c r="C54" s="52"/>
      <c r="D54" s="52"/>
      <c r="E54" s="53">
        <v>0.66</v>
      </c>
    </row>
    <row r="55" spans="2:5" ht="15.75">
      <c r="B55" s="15" t="s">
        <v>35</v>
      </c>
      <c r="C55" s="15"/>
      <c r="D55" s="15"/>
      <c r="E55" s="15"/>
    </row>
    <row r="60" spans="2:5" ht="15.75">
      <c r="B60" s="41" t="s">
        <v>0</v>
      </c>
      <c r="C60" s="14"/>
      <c r="D60" s="15"/>
      <c r="E60" s="15"/>
    </row>
    <row r="61" spans="2:5" ht="15.75">
      <c r="B61" s="32" t="s">
        <v>45</v>
      </c>
      <c r="C61" s="15"/>
      <c r="D61" s="15"/>
      <c r="E61" s="15"/>
    </row>
    <row r="62" spans="2:5" ht="16.5" thickBot="1">
      <c r="B62" s="32" t="s">
        <v>55</v>
      </c>
      <c r="C62" s="18"/>
      <c r="D62" s="18"/>
      <c r="E62" s="18"/>
    </row>
    <row r="63" spans="2:5" ht="15.75">
      <c r="B63" s="180" t="s">
        <v>47</v>
      </c>
      <c r="C63" s="169" t="s">
        <v>48</v>
      </c>
      <c r="D63" s="169"/>
      <c r="E63" s="169"/>
    </row>
    <row r="64" spans="2:5">
      <c r="B64" s="165"/>
      <c r="C64" s="182" t="s">
        <v>49</v>
      </c>
      <c r="D64" s="182" t="s">
        <v>30</v>
      </c>
      <c r="E64" s="182" t="s">
        <v>50</v>
      </c>
    </row>
    <row r="65" spans="2:5">
      <c r="B65" s="165"/>
      <c r="C65" s="166"/>
      <c r="D65" s="166"/>
      <c r="E65" s="166"/>
    </row>
    <row r="66" spans="2:5" ht="16.5" thickBot="1">
      <c r="B66" s="181"/>
      <c r="C66" s="54" t="s">
        <v>51</v>
      </c>
      <c r="D66" s="54" t="s">
        <v>51</v>
      </c>
      <c r="E66" s="54" t="s">
        <v>51</v>
      </c>
    </row>
    <row r="67" spans="2:5" ht="15.75">
      <c r="B67" s="55" t="s">
        <v>56</v>
      </c>
      <c r="C67" s="44">
        <v>1200</v>
      </c>
      <c r="D67" s="44">
        <v>1800</v>
      </c>
      <c r="E67" s="44">
        <v>600</v>
      </c>
    </row>
    <row r="68" spans="2:5" ht="15.75">
      <c r="B68" s="55" t="s">
        <v>32</v>
      </c>
      <c r="C68" s="44">
        <v>1200</v>
      </c>
      <c r="D68" s="44">
        <v>1800</v>
      </c>
      <c r="E68" s="44">
        <v>0</v>
      </c>
    </row>
    <row r="69" spans="2:5" ht="15.75">
      <c r="B69" s="55" t="s">
        <v>57</v>
      </c>
      <c r="C69" s="44">
        <v>1200</v>
      </c>
      <c r="D69" s="44">
        <v>1200</v>
      </c>
      <c r="E69" s="44">
        <v>0</v>
      </c>
    </row>
    <row r="70" spans="2:5" ht="15.75">
      <c r="B70" s="55" t="s">
        <v>58</v>
      </c>
      <c r="C70" s="44">
        <v>1200</v>
      </c>
      <c r="D70" s="44">
        <v>1200</v>
      </c>
      <c r="E70" s="44">
        <v>0</v>
      </c>
    </row>
    <row r="71" spans="2:5" ht="15.75">
      <c r="B71" s="55" t="s">
        <v>59</v>
      </c>
      <c r="C71" s="44">
        <v>1200</v>
      </c>
      <c r="D71" s="44">
        <v>1200</v>
      </c>
      <c r="E71" s="44">
        <v>0</v>
      </c>
    </row>
    <row r="72" spans="2:5" ht="15.75">
      <c r="B72" s="55" t="s">
        <v>60</v>
      </c>
      <c r="C72" s="44">
        <v>1200</v>
      </c>
      <c r="D72" s="44">
        <v>1200</v>
      </c>
      <c r="E72" s="44">
        <v>0</v>
      </c>
    </row>
    <row r="73" spans="2:5" ht="15.75">
      <c r="B73" s="55" t="s">
        <v>61</v>
      </c>
      <c r="C73" s="44">
        <v>1200</v>
      </c>
      <c r="D73" s="44">
        <v>1200</v>
      </c>
      <c r="E73" s="44">
        <v>0</v>
      </c>
    </row>
    <row r="74" spans="2:5" ht="15.75">
      <c r="B74" s="55" t="s">
        <v>62</v>
      </c>
      <c r="C74" s="44">
        <v>1200</v>
      </c>
      <c r="D74" s="44">
        <v>1200</v>
      </c>
      <c r="E74" s="44">
        <v>0</v>
      </c>
    </row>
    <row r="75" spans="2:5" ht="15.75">
      <c r="B75" s="55" t="s">
        <v>63</v>
      </c>
      <c r="C75" s="44">
        <v>1200</v>
      </c>
      <c r="D75" s="44">
        <v>1200</v>
      </c>
      <c r="E75" s="44">
        <v>0</v>
      </c>
    </row>
    <row r="76" spans="2:5" ht="15.75">
      <c r="B76" s="55" t="s">
        <v>64</v>
      </c>
      <c r="C76" s="44">
        <v>1200</v>
      </c>
      <c r="D76" s="44">
        <v>1200</v>
      </c>
      <c r="E76" s="44">
        <v>0</v>
      </c>
    </row>
    <row r="77" spans="2:5" ht="15.75">
      <c r="B77" s="55" t="s">
        <v>65</v>
      </c>
      <c r="C77" s="44">
        <v>1200</v>
      </c>
      <c r="D77" s="44">
        <v>1200</v>
      </c>
      <c r="E77" s="44">
        <v>0</v>
      </c>
    </row>
    <row r="78" spans="2:5" ht="15.75">
      <c r="B78" s="55" t="s">
        <v>66</v>
      </c>
      <c r="C78" s="44">
        <v>1200</v>
      </c>
      <c r="D78" s="44">
        <v>1200</v>
      </c>
      <c r="E78" s="44">
        <v>0</v>
      </c>
    </row>
    <row r="79" spans="2:5" ht="15.75">
      <c r="B79" s="55" t="s">
        <v>67</v>
      </c>
      <c r="C79" s="44">
        <v>1200</v>
      </c>
      <c r="D79" s="44">
        <v>1200</v>
      </c>
      <c r="E79" s="44">
        <v>0</v>
      </c>
    </row>
    <row r="80" spans="2:5" ht="15.75">
      <c r="B80" s="55" t="s">
        <v>68</v>
      </c>
      <c r="C80" s="44">
        <v>1200</v>
      </c>
      <c r="D80" s="44">
        <v>1200</v>
      </c>
      <c r="E80" s="44">
        <v>0</v>
      </c>
    </row>
    <row r="81" spans="2:8" ht="15.75">
      <c r="B81" s="55" t="s">
        <v>69</v>
      </c>
      <c r="C81" s="44">
        <v>1200</v>
      </c>
      <c r="D81" s="44">
        <v>1200</v>
      </c>
      <c r="E81" s="44">
        <v>0</v>
      </c>
    </row>
    <row r="82" spans="2:8" ht="15.75">
      <c r="B82" s="55" t="s">
        <v>70</v>
      </c>
      <c r="C82" s="44">
        <v>1200</v>
      </c>
      <c r="D82" s="44">
        <v>1200</v>
      </c>
      <c r="E82" s="44">
        <v>0</v>
      </c>
    </row>
    <row r="83" spans="2:8" ht="15.75">
      <c r="B83" s="31" t="s">
        <v>71</v>
      </c>
      <c r="C83" s="44">
        <v>1200</v>
      </c>
      <c r="D83" s="44">
        <v>1200</v>
      </c>
      <c r="E83" s="44">
        <v>0</v>
      </c>
    </row>
    <row r="84" spans="2:8" ht="15.75">
      <c r="B84" s="31" t="s">
        <v>72</v>
      </c>
      <c r="C84" s="44">
        <v>1200</v>
      </c>
      <c r="D84" s="44">
        <v>1200</v>
      </c>
      <c r="E84" s="44">
        <v>0</v>
      </c>
    </row>
    <row r="85" spans="2:8" ht="16.5" thickBot="1">
      <c r="B85" s="56" t="s">
        <v>73</v>
      </c>
      <c r="C85" s="44">
        <v>1200</v>
      </c>
      <c r="D85" s="44">
        <v>1200</v>
      </c>
      <c r="E85" s="44">
        <v>0</v>
      </c>
    </row>
    <row r="86" spans="2:8" ht="15.75">
      <c r="B86" s="46" t="s">
        <v>52</v>
      </c>
      <c r="C86" s="47">
        <v>21600</v>
      </c>
      <c r="D86" s="47">
        <v>22200</v>
      </c>
      <c r="E86" s="47">
        <v>600</v>
      </c>
    </row>
    <row r="87" spans="2:8" ht="15.75">
      <c r="B87" s="48" t="s">
        <v>53</v>
      </c>
      <c r="C87" s="49"/>
      <c r="D87" s="49"/>
      <c r="E87" s="50">
        <v>1.1000000000000001</v>
      </c>
    </row>
    <row r="88" spans="2:8" ht="16.5" thickBot="1">
      <c r="B88" s="51" t="s">
        <v>54</v>
      </c>
      <c r="C88" s="52"/>
      <c r="D88" s="52"/>
      <c r="E88" s="53">
        <v>0.66</v>
      </c>
    </row>
    <row r="89" spans="2:8" ht="15.75">
      <c r="B89" s="15" t="s">
        <v>35</v>
      </c>
      <c r="C89" s="15"/>
      <c r="D89" s="15"/>
      <c r="E89" s="15"/>
    </row>
    <row r="93" spans="2:8" ht="15.75">
      <c r="B93" s="57" t="s">
        <v>0</v>
      </c>
      <c r="C93" s="16"/>
      <c r="D93" s="16"/>
      <c r="E93" s="16"/>
      <c r="F93" s="16"/>
      <c r="G93" s="16"/>
      <c r="H93" s="16"/>
    </row>
    <row r="94" spans="2:8" ht="16.5" thickBot="1">
      <c r="B94" s="187" t="s">
        <v>74</v>
      </c>
      <c r="C94" s="187"/>
      <c r="D94" s="187"/>
      <c r="E94" s="187"/>
      <c r="F94" s="187"/>
      <c r="G94" s="187"/>
      <c r="H94" s="187"/>
    </row>
    <row r="95" spans="2:8" ht="15.75">
      <c r="B95" s="191" t="s">
        <v>75</v>
      </c>
      <c r="C95" s="199" t="s">
        <v>76</v>
      </c>
      <c r="D95" s="199" t="s">
        <v>18</v>
      </c>
      <c r="E95" s="58">
        <v>2010</v>
      </c>
      <c r="F95" s="5">
        <v>2015</v>
      </c>
      <c r="G95" s="59">
        <v>2030</v>
      </c>
      <c r="H95" s="59">
        <v>2045</v>
      </c>
    </row>
    <row r="96" spans="2:8" ht="16.5" thickBot="1">
      <c r="B96" s="198"/>
      <c r="C96" s="198"/>
      <c r="D96" s="198"/>
      <c r="E96" s="60"/>
      <c r="F96" s="61" t="s">
        <v>77</v>
      </c>
      <c r="G96" s="61" t="s">
        <v>78</v>
      </c>
      <c r="H96" s="61" t="s">
        <v>79</v>
      </c>
    </row>
    <row r="97" spans="2:10" ht="15.75">
      <c r="B97" s="57" t="s">
        <v>80</v>
      </c>
      <c r="C97" s="16"/>
      <c r="D97" s="62"/>
      <c r="E97" s="63"/>
      <c r="F97" s="63"/>
      <c r="G97" s="63"/>
      <c r="H97" s="63"/>
    </row>
    <row r="98" spans="2:10" ht="15.75">
      <c r="B98" s="15" t="s">
        <v>81</v>
      </c>
      <c r="C98" s="43" t="s">
        <v>17</v>
      </c>
      <c r="D98" s="64">
        <v>51</v>
      </c>
      <c r="E98" s="65">
        <v>0</v>
      </c>
      <c r="F98" s="65">
        <v>32</v>
      </c>
      <c r="G98" s="44">
        <v>9</v>
      </c>
      <c r="H98" s="44">
        <v>10</v>
      </c>
    </row>
    <row r="99" spans="2:10" ht="15.75">
      <c r="B99" s="16" t="s">
        <v>82</v>
      </c>
      <c r="C99" s="63" t="s">
        <v>17</v>
      </c>
      <c r="D99" s="64">
        <v>1</v>
      </c>
      <c r="E99" s="65">
        <v>0</v>
      </c>
      <c r="F99" s="65">
        <v>0</v>
      </c>
      <c r="G99" s="65">
        <v>1</v>
      </c>
      <c r="H99" s="65">
        <v>0</v>
      </c>
    </row>
    <row r="100" spans="2:10" ht="15.75">
      <c r="B100" s="66" t="s">
        <v>83</v>
      </c>
      <c r="C100" s="67"/>
      <c r="D100" s="5"/>
      <c r="E100" s="67"/>
      <c r="F100" s="67"/>
      <c r="G100" s="67"/>
      <c r="H100" s="67"/>
    </row>
    <row r="101" spans="2:10" ht="15.75">
      <c r="B101" s="68" t="s">
        <v>84</v>
      </c>
      <c r="C101" s="67" t="s">
        <v>85</v>
      </c>
      <c r="D101" s="69">
        <v>703</v>
      </c>
      <c r="E101" s="70">
        <v>0</v>
      </c>
      <c r="F101" s="70">
        <v>428</v>
      </c>
      <c r="G101" s="70">
        <v>137</v>
      </c>
      <c r="H101" s="70">
        <v>138</v>
      </c>
    </row>
    <row r="102" spans="2:10" ht="15.75">
      <c r="B102" s="57" t="s">
        <v>86</v>
      </c>
      <c r="C102" s="16"/>
      <c r="D102" s="62"/>
      <c r="E102" s="63"/>
      <c r="F102" s="63"/>
      <c r="G102" s="63"/>
      <c r="H102" s="63"/>
    </row>
    <row r="103" spans="2:10" ht="15.75">
      <c r="B103" s="16" t="s">
        <v>87</v>
      </c>
      <c r="C103" s="63" t="s">
        <v>88</v>
      </c>
      <c r="D103" s="62"/>
      <c r="E103" s="63"/>
      <c r="F103" s="44">
        <v>2600000</v>
      </c>
      <c r="G103" s="71">
        <v>2600000</v>
      </c>
      <c r="H103" s="71">
        <v>2600000</v>
      </c>
    </row>
    <row r="104" spans="2:10" ht="15.75">
      <c r="B104" s="16" t="s">
        <v>89</v>
      </c>
      <c r="C104" s="63" t="s">
        <v>88</v>
      </c>
      <c r="D104" s="62"/>
      <c r="E104" s="63"/>
      <c r="F104" s="44">
        <v>1700000</v>
      </c>
      <c r="G104" s="71">
        <v>1700000</v>
      </c>
      <c r="H104" s="71">
        <v>1700000</v>
      </c>
    </row>
    <row r="105" spans="2:10" ht="15.75">
      <c r="B105" s="68" t="s">
        <v>90</v>
      </c>
      <c r="C105" s="67" t="s">
        <v>91</v>
      </c>
      <c r="D105" s="67"/>
      <c r="E105" s="67"/>
      <c r="F105" s="70">
        <v>120000</v>
      </c>
      <c r="G105" s="70">
        <v>120000</v>
      </c>
      <c r="H105" s="70">
        <v>120000</v>
      </c>
    </row>
    <row r="106" spans="2:10" ht="15.75">
      <c r="B106" s="57" t="s">
        <v>92</v>
      </c>
      <c r="C106" s="16"/>
      <c r="D106" s="16"/>
      <c r="E106" s="16"/>
      <c r="F106" s="16"/>
      <c r="G106" s="16"/>
      <c r="H106" s="16"/>
    </row>
    <row r="107" spans="2:10" ht="15.75">
      <c r="B107" s="57" t="s">
        <v>93</v>
      </c>
      <c r="C107" s="62" t="s">
        <v>8</v>
      </c>
      <c r="D107" s="50">
        <v>134.30000000000001</v>
      </c>
      <c r="E107" s="72"/>
      <c r="F107" s="72">
        <v>83.2</v>
      </c>
      <c r="G107" s="72">
        <v>25.1</v>
      </c>
      <c r="H107" s="72">
        <v>26</v>
      </c>
    </row>
    <row r="108" spans="2:10" ht="15.75">
      <c r="B108" s="57" t="s">
        <v>94</v>
      </c>
      <c r="C108" s="5" t="s">
        <v>8</v>
      </c>
      <c r="D108" s="73">
        <v>84.36</v>
      </c>
      <c r="E108" s="72"/>
      <c r="F108" s="72">
        <v>51.36</v>
      </c>
      <c r="G108" s="72">
        <v>16.440000000000001</v>
      </c>
      <c r="H108" s="72">
        <v>16.559999999999999</v>
      </c>
    </row>
    <row r="109" spans="2:10" ht="16.5" thickBot="1">
      <c r="B109" s="74" t="s">
        <v>95</v>
      </c>
      <c r="C109" s="75" t="s">
        <v>8</v>
      </c>
      <c r="D109" s="76">
        <v>218.66000000000003</v>
      </c>
      <c r="E109" s="76"/>
      <c r="F109" s="76">
        <v>134.56</v>
      </c>
      <c r="G109" s="76">
        <v>41.540000000000006</v>
      </c>
      <c r="H109" s="76">
        <v>42.56</v>
      </c>
      <c r="J109" s="50">
        <v>218.66000000000003</v>
      </c>
    </row>
    <row r="110" spans="2:10" ht="15.75">
      <c r="B110" s="77" t="s">
        <v>96</v>
      </c>
      <c r="C110" s="16"/>
      <c r="D110" s="16"/>
      <c r="E110" s="16"/>
      <c r="F110" s="16"/>
      <c r="G110" s="16"/>
      <c r="H110" s="16"/>
    </row>
    <row r="111" spans="2:10" ht="15.75">
      <c r="B111" s="78" t="s">
        <v>35</v>
      </c>
      <c r="C111" s="16"/>
      <c r="D111" s="16"/>
      <c r="E111" s="16"/>
      <c r="F111" s="16"/>
      <c r="G111" s="16"/>
      <c r="H111" s="16"/>
    </row>
    <row r="115" spans="2:4" ht="15.75">
      <c r="B115" s="57" t="s">
        <v>97</v>
      </c>
      <c r="C115" s="57"/>
      <c r="D115" s="57"/>
    </row>
    <row r="116" spans="2:4" ht="16.5" thickBot="1">
      <c r="B116" s="187" t="s">
        <v>98</v>
      </c>
      <c r="C116" s="187"/>
      <c r="D116" s="187"/>
    </row>
    <row r="117" spans="2:4" ht="15.75">
      <c r="B117" s="188" t="s">
        <v>99</v>
      </c>
      <c r="C117" s="188"/>
      <c r="D117" s="79" t="s">
        <v>6</v>
      </c>
    </row>
    <row r="118" spans="2:4" ht="15.75">
      <c r="B118" s="189"/>
      <c r="C118" s="189"/>
      <c r="D118" s="5" t="s">
        <v>8</v>
      </c>
    </row>
    <row r="119" spans="2:4" ht="15.75">
      <c r="B119" s="15" t="s">
        <v>100</v>
      </c>
      <c r="C119" s="48"/>
      <c r="D119" s="80">
        <v>11.485742643358382</v>
      </c>
    </row>
    <row r="120" spans="2:4" ht="15.75">
      <c r="B120" s="15" t="s">
        <v>101</v>
      </c>
      <c r="C120" s="15"/>
      <c r="D120" s="80">
        <v>14.706572250058288</v>
      </c>
    </row>
    <row r="121" spans="2:4" ht="15.75">
      <c r="B121" s="15" t="s">
        <v>102</v>
      </c>
      <c r="C121" s="15"/>
      <c r="D121" s="80">
        <v>13.498425176375187</v>
      </c>
    </row>
    <row r="122" spans="2:4" ht="15.75">
      <c r="B122" s="15" t="s">
        <v>103</v>
      </c>
      <c r="C122" s="15"/>
      <c r="D122" s="80">
        <v>1.1076221595129696</v>
      </c>
    </row>
    <row r="123" spans="2:4" ht="15.75">
      <c r="B123" s="68" t="s">
        <v>104</v>
      </c>
      <c r="C123" s="68"/>
      <c r="D123" s="80">
        <v>6.4035755725240993</v>
      </c>
    </row>
    <row r="124" spans="2:4" ht="16.5" thickBot="1">
      <c r="B124" s="81" t="s">
        <v>105</v>
      </c>
      <c r="C124" s="81"/>
      <c r="D124" s="82">
        <v>47.201937801828926</v>
      </c>
    </row>
    <row r="125" spans="2:4" ht="15.75">
      <c r="B125" s="15" t="s">
        <v>35</v>
      </c>
      <c r="C125" s="15"/>
      <c r="D125" s="15"/>
    </row>
    <row r="129" spans="2:5" ht="15.75">
      <c r="B129" s="57" t="s">
        <v>97</v>
      </c>
      <c r="C129" s="16"/>
    </row>
    <row r="130" spans="2:5" ht="16.5" thickBot="1">
      <c r="B130" s="187" t="s">
        <v>106</v>
      </c>
      <c r="C130" s="187"/>
    </row>
    <row r="131" spans="2:5">
      <c r="B131" s="196" t="s">
        <v>75</v>
      </c>
      <c r="C131" s="174" t="s">
        <v>107</v>
      </c>
    </row>
    <row r="132" spans="2:5">
      <c r="B132" s="197"/>
      <c r="C132" s="176"/>
    </row>
    <row r="133" spans="2:5" ht="15.75">
      <c r="B133" s="16" t="s">
        <v>108</v>
      </c>
      <c r="C133" s="83">
        <v>0</v>
      </c>
    </row>
    <row r="134" spans="2:5" ht="15.75">
      <c r="B134" s="68" t="s">
        <v>109</v>
      </c>
      <c r="C134" s="83">
        <v>11.04</v>
      </c>
    </row>
    <row r="135" spans="2:5" ht="16.5" thickBot="1">
      <c r="B135" s="74" t="s">
        <v>95</v>
      </c>
      <c r="C135" s="82">
        <v>11.04</v>
      </c>
    </row>
    <row r="136" spans="2:5" ht="15.75">
      <c r="B136" s="84" t="s">
        <v>35</v>
      </c>
      <c r="C136" s="84"/>
    </row>
    <row r="140" spans="2:5">
      <c r="D140" s="85">
        <f>C135+D124+D109+E88+E54+G37+J26+F13</f>
        <v>896.36055900417125</v>
      </c>
    </row>
    <row r="141" spans="2:5">
      <c r="D141" s="85">
        <f>+'[1]Capex SOE BC1'!D47</f>
        <v>1079.2419698001713</v>
      </c>
      <c r="E141" s="85">
        <f>+D140-D141</f>
        <v>-182.88141079600007</v>
      </c>
    </row>
  </sheetData>
  <mergeCells count="39">
    <mergeCell ref="B131:B132"/>
    <mergeCell ref="C131:C132"/>
    <mergeCell ref="B95:B96"/>
    <mergeCell ref="C95:C96"/>
    <mergeCell ref="D95:D96"/>
    <mergeCell ref="B116:D116"/>
    <mergeCell ref="B117:C118"/>
    <mergeCell ref="B130:C130"/>
    <mergeCell ref="B94:H94"/>
    <mergeCell ref="B26:G26"/>
    <mergeCell ref="C34:E34"/>
    <mergeCell ref="F34:F35"/>
    <mergeCell ref="G34:G35"/>
    <mergeCell ref="B45:B48"/>
    <mergeCell ref="C45:E45"/>
    <mergeCell ref="C46:C47"/>
    <mergeCell ref="D46:D47"/>
    <mergeCell ref="E46:E47"/>
    <mergeCell ref="B63:B66"/>
    <mergeCell ref="C63:E63"/>
    <mergeCell ref="C64:C65"/>
    <mergeCell ref="D64:D65"/>
    <mergeCell ref="E64:E65"/>
    <mergeCell ref="B21:B23"/>
    <mergeCell ref="C21:C23"/>
    <mergeCell ref="D21:H21"/>
    <mergeCell ref="I21:I23"/>
    <mergeCell ref="J21:J23"/>
    <mergeCell ref="D22:D23"/>
    <mergeCell ref="E22:E23"/>
    <mergeCell ref="F22:F23"/>
    <mergeCell ref="G22:G23"/>
    <mergeCell ref="H22:H23"/>
    <mergeCell ref="B20:F20"/>
    <mergeCell ref="B4:F4"/>
    <mergeCell ref="C5:C6"/>
    <mergeCell ref="D5:D6"/>
    <mergeCell ref="E5:E6"/>
    <mergeCell ref="B14:F1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B3:J12"/>
  <sheetViews>
    <sheetView workbookViewId="0">
      <selection activeCell="B5" sqref="B5:J12"/>
    </sheetView>
  </sheetViews>
  <sheetFormatPr defaultRowHeight="15"/>
  <cols>
    <col min="2" max="2" width="19.7109375" customWidth="1"/>
    <col min="3" max="3" width="22.85546875" customWidth="1"/>
    <col min="4" max="4" width="7.28515625" bestFit="1" customWidth="1"/>
    <col min="5" max="5" width="7.7109375" bestFit="1" customWidth="1"/>
    <col min="6" max="6" width="8.28515625" bestFit="1" customWidth="1"/>
    <col min="8" max="8" width="13.5703125" customWidth="1"/>
    <col min="9" max="9" width="11.5703125" customWidth="1"/>
    <col min="10" max="10" width="13" customWidth="1"/>
  </cols>
  <sheetData>
    <row r="3" spans="2:10" ht="32.25" customHeight="1">
      <c r="B3" s="173" t="s">
        <v>118</v>
      </c>
      <c r="C3" s="173"/>
      <c r="D3" s="173"/>
      <c r="E3" s="173"/>
      <c r="F3" s="173"/>
      <c r="G3" s="173"/>
      <c r="H3" s="173"/>
      <c r="I3" s="173"/>
      <c r="J3" s="173"/>
    </row>
    <row r="4" spans="2:10" ht="16.5" thickBot="1">
      <c r="B4" s="168"/>
      <c r="C4" s="168"/>
      <c r="D4" s="168"/>
      <c r="E4" s="168"/>
      <c r="F4" s="168"/>
      <c r="G4" s="18"/>
      <c r="H4" s="18"/>
      <c r="I4" s="18"/>
      <c r="J4" s="130"/>
    </row>
    <row r="5" spans="2:10" ht="15.75">
      <c r="B5" s="169" t="s">
        <v>23</v>
      </c>
      <c r="C5" s="171" t="s">
        <v>24</v>
      </c>
      <c r="D5" s="169" t="s">
        <v>25</v>
      </c>
      <c r="E5" s="169"/>
      <c r="F5" s="169"/>
      <c r="G5" s="169"/>
      <c r="H5" s="169"/>
      <c r="I5" s="174" t="s">
        <v>26</v>
      </c>
      <c r="J5" s="174" t="s">
        <v>27</v>
      </c>
    </row>
    <row r="6" spans="2:10">
      <c r="B6" s="170"/>
      <c r="C6" s="172"/>
      <c r="D6" s="170" t="s">
        <v>28</v>
      </c>
      <c r="E6" s="170" t="s">
        <v>29</v>
      </c>
      <c r="F6" s="170" t="s">
        <v>18</v>
      </c>
      <c r="G6" s="170" t="s">
        <v>30</v>
      </c>
      <c r="H6" s="172" t="s">
        <v>31</v>
      </c>
      <c r="I6" s="175"/>
      <c r="J6" s="175"/>
    </row>
    <row r="7" spans="2:10">
      <c r="B7" s="170"/>
      <c r="C7" s="172"/>
      <c r="D7" s="170"/>
      <c r="E7" s="170"/>
      <c r="F7" s="170"/>
      <c r="G7" s="170"/>
      <c r="H7" s="172"/>
      <c r="I7" s="176"/>
      <c r="J7" s="176"/>
    </row>
    <row r="8" spans="2:10" ht="15.75">
      <c r="B8" s="131" t="s">
        <v>119</v>
      </c>
      <c r="C8" s="21">
        <v>12</v>
      </c>
      <c r="D8" s="22">
        <v>1500</v>
      </c>
      <c r="E8" s="22">
        <v>1350</v>
      </c>
      <c r="F8" s="22">
        <v>16200</v>
      </c>
      <c r="G8" s="22">
        <v>2000</v>
      </c>
      <c r="H8" s="22">
        <v>7800</v>
      </c>
      <c r="I8" s="22">
        <v>2048905.2273530029</v>
      </c>
      <c r="J8" s="23">
        <v>15.981460773353422</v>
      </c>
    </row>
    <row r="9" spans="2:10" ht="15.75">
      <c r="B9" s="132" t="s">
        <v>33</v>
      </c>
      <c r="C9" s="25">
        <v>8</v>
      </c>
      <c r="D9" s="26">
        <v>1500</v>
      </c>
      <c r="E9" s="26">
        <v>1350</v>
      </c>
      <c r="F9" s="26">
        <v>10800</v>
      </c>
      <c r="G9" s="26">
        <v>2000</v>
      </c>
      <c r="H9" s="26">
        <v>5200</v>
      </c>
      <c r="I9" s="26">
        <v>2048905.2273530029</v>
      </c>
      <c r="J9" s="27">
        <v>10.654307182235614</v>
      </c>
    </row>
    <row r="10" spans="2:10" ht="16.5" thickBot="1">
      <c r="B10" s="168" t="s">
        <v>18</v>
      </c>
      <c r="C10" s="168"/>
      <c r="D10" s="168"/>
      <c r="E10" s="168"/>
      <c r="F10" s="168"/>
      <c r="G10" s="168"/>
      <c r="H10" s="28">
        <v>13000</v>
      </c>
      <c r="I10" s="29"/>
      <c r="J10" s="30">
        <v>26.635767955589039</v>
      </c>
    </row>
    <row r="11" spans="2:10" ht="15.75">
      <c r="B11" s="31" t="s">
        <v>34</v>
      </c>
      <c r="C11" s="32"/>
      <c r="D11" s="32"/>
      <c r="E11" s="32"/>
      <c r="F11" s="32"/>
      <c r="G11" s="32"/>
      <c r="H11" s="33"/>
      <c r="I11" s="33"/>
      <c r="J11" s="33"/>
    </row>
    <row r="12" spans="2:10" ht="15.75">
      <c r="B12" s="15" t="s">
        <v>120</v>
      </c>
      <c r="C12" s="32"/>
      <c r="D12" s="32"/>
      <c r="E12" s="32"/>
      <c r="F12" s="32"/>
      <c r="G12" s="32"/>
      <c r="H12" s="32"/>
      <c r="I12" s="33"/>
      <c r="J12" s="33"/>
    </row>
  </sheetData>
  <mergeCells count="13">
    <mergeCell ref="B3:J3"/>
    <mergeCell ref="I5:I7"/>
    <mergeCell ref="J5:J7"/>
    <mergeCell ref="D6:D7"/>
    <mergeCell ref="E6:E7"/>
    <mergeCell ref="F6:F7"/>
    <mergeCell ref="G6:G7"/>
    <mergeCell ref="H6:H7"/>
    <mergeCell ref="B10:G10"/>
    <mergeCell ref="B4:F4"/>
    <mergeCell ref="B5:B7"/>
    <mergeCell ref="C5:C7"/>
    <mergeCell ref="D5:H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G9"/>
  <sheetViews>
    <sheetView workbookViewId="0">
      <selection activeCell="B5" sqref="B5:G9"/>
    </sheetView>
  </sheetViews>
  <sheetFormatPr defaultRowHeight="15"/>
  <cols>
    <col min="2" max="2" width="35" customWidth="1"/>
    <col min="3" max="3" width="7.7109375" bestFit="1" customWidth="1"/>
    <col min="4" max="4" width="16.7109375" customWidth="1"/>
    <col min="5" max="5" width="13.7109375" customWidth="1"/>
    <col min="6" max="6" width="12.7109375" customWidth="1"/>
    <col min="7" max="7" width="16.140625" customWidth="1"/>
  </cols>
  <sheetData>
    <row r="3" spans="2:7" ht="30.75" customHeight="1">
      <c r="B3" s="179" t="s">
        <v>121</v>
      </c>
      <c r="C3" s="179"/>
      <c r="D3" s="179"/>
      <c r="E3" s="179"/>
      <c r="F3" s="179"/>
      <c r="G3" s="179"/>
    </row>
    <row r="4" spans="2:7" ht="15.75" thickBot="1">
      <c r="B4" s="97"/>
      <c r="C4" s="94"/>
      <c r="D4" s="94"/>
      <c r="E4" s="94"/>
      <c r="F4" s="94"/>
      <c r="G4" s="94"/>
    </row>
    <row r="5" spans="2:7">
      <c r="B5" s="90"/>
      <c r="C5" s="177" t="s">
        <v>37</v>
      </c>
      <c r="D5" s="177"/>
      <c r="E5" s="177"/>
      <c r="F5" s="178" t="s">
        <v>38</v>
      </c>
      <c r="G5" s="178" t="s">
        <v>39</v>
      </c>
    </row>
    <row r="6" spans="2:7" ht="30">
      <c r="B6" s="88"/>
      <c r="C6" s="98" t="s">
        <v>40</v>
      </c>
      <c r="D6" s="98" t="s">
        <v>41</v>
      </c>
      <c r="E6" s="98" t="s">
        <v>42</v>
      </c>
      <c r="F6" s="177"/>
      <c r="G6" s="177"/>
    </row>
    <row r="7" spans="2:7">
      <c r="B7" s="99" t="s">
        <v>123</v>
      </c>
      <c r="C7" s="100">
        <v>592.4</v>
      </c>
      <c r="D7" s="101">
        <v>76.5</v>
      </c>
      <c r="E7" s="100">
        <v>515.9</v>
      </c>
      <c r="F7" s="102">
        <v>1100000</v>
      </c>
      <c r="G7" s="95">
        <v>567.49</v>
      </c>
    </row>
    <row r="8" spans="2:7" ht="15.75" thickBot="1">
      <c r="B8" s="89" t="s">
        <v>18</v>
      </c>
      <c r="C8" s="103"/>
      <c r="D8" s="103"/>
      <c r="E8" s="103"/>
      <c r="F8" s="103"/>
      <c r="G8" s="96">
        <v>567.49</v>
      </c>
    </row>
    <row r="9" spans="2:7">
      <c r="B9" s="87" t="s">
        <v>122</v>
      </c>
      <c r="C9" s="93"/>
      <c r="D9" s="93"/>
      <c r="E9" s="93"/>
      <c r="F9" s="93"/>
      <c r="G9" s="93"/>
    </row>
  </sheetData>
  <mergeCells count="4">
    <mergeCell ref="C5:E5"/>
    <mergeCell ref="F5:F6"/>
    <mergeCell ref="G5:G6"/>
    <mergeCell ref="B3:G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E15"/>
  <sheetViews>
    <sheetView workbookViewId="0">
      <selection activeCell="B5" sqref="B5:E15"/>
    </sheetView>
  </sheetViews>
  <sheetFormatPr defaultRowHeight="15"/>
  <cols>
    <col min="2" max="2" width="42.85546875" customWidth="1"/>
    <col min="3" max="4" width="10.140625" bestFit="1" customWidth="1"/>
    <col min="5" max="5" width="12.7109375" bestFit="1" customWidth="1"/>
  </cols>
  <sheetData>
    <row r="3" spans="2:5" ht="29.25" customHeight="1">
      <c r="B3" s="161" t="s">
        <v>124</v>
      </c>
      <c r="C3" s="161"/>
      <c r="D3" s="161"/>
      <c r="E3" s="161"/>
    </row>
    <row r="4" spans="2:5" ht="16.5" thickBot="1">
      <c r="B4" s="32"/>
      <c r="C4" s="18"/>
      <c r="D4" s="18"/>
      <c r="E4" s="18"/>
    </row>
    <row r="5" spans="2:5" ht="15.75">
      <c r="B5" s="180" t="s">
        <v>47</v>
      </c>
      <c r="C5" s="169" t="s">
        <v>48</v>
      </c>
      <c r="D5" s="169"/>
      <c r="E5" s="169"/>
    </row>
    <row r="6" spans="2:5" ht="6" customHeight="1">
      <c r="B6" s="165"/>
      <c r="C6" s="182" t="s">
        <v>49</v>
      </c>
      <c r="D6" s="182" t="s">
        <v>30</v>
      </c>
      <c r="E6" s="182" t="s">
        <v>50</v>
      </c>
    </row>
    <row r="7" spans="2:5" ht="12.75" customHeight="1">
      <c r="B7" s="165"/>
      <c r="C7" s="166"/>
      <c r="D7" s="166"/>
      <c r="E7" s="166"/>
    </row>
    <row r="8" spans="2:5" ht="16.5" thickBot="1">
      <c r="B8" s="181"/>
      <c r="C8" s="42" t="s">
        <v>51</v>
      </c>
      <c r="D8" s="42" t="s">
        <v>51</v>
      </c>
      <c r="E8" s="42" t="s">
        <v>51</v>
      </c>
    </row>
    <row r="9" spans="2:5" ht="15.75">
      <c r="B9" s="77">
        <v>1</v>
      </c>
      <c r="C9" s="44">
        <v>0</v>
      </c>
      <c r="D9" s="44">
        <v>1800</v>
      </c>
      <c r="E9" s="44">
        <v>0</v>
      </c>
    </row>
    <row r="10" spans="2:5" ht="15.75">
      <c r="B10" s="77">
        <v>2</v>
      </c>
      <c r="C10" s="44">
        <v>0</v>
      </c>
      <c r="D10" s="44">
        <v>1800</v>
      </c>
      <c r="E10" s="44">
        <v>0</v>
      </c>
    </row>
    <row r="11" spans="2:5" ht="16.5" thickBot="1">
      <c r="B11" s="45" t="s">
        <v>152</v>
      </c>
      <c r="C11" s="44">
        <v>1200</v>
      </c>
      <c r="D11" s="44">
        <v>1800</v>
      </c>
      <c r="E11" s="44">
        <v>600</v>
      </c>
    </row>
    <row r="12" spans="2:5" ht="15.75">
      <c r="B12" s="46" t="s">
        <v>52</v>
      </c>
      <c r="C12" s="47">
        <v>1200</v>
      </c>
      <c r="D12" s="47">
        <v>5400</v>
      </c>
      <c r="E12" s="133">
        <v>600</v>
      </c>
    </row>
    <row r="13" spans="2:5" ht="15.75">
      <c r="B13" s="48" t="s">
        <v>53</v>
      </c>
      <c r="C13" s="49"/>
      <c r="D13" s="49"/>
      <c r="E13" s="134">
        <v>1.1000000000000001</v>
      </c>
    </row>
    <row r="14" spans="2:5" ht="16.5" thickBot="1">
      <c r="B14" s="51" t="s">
        <v>54</v>
      </c>
      <c r="C14" s="52"/>
      <c r="D14" s="52"/>
      <c r="E14" s="135">
        <v>0.66</v>
      </c>
    </row>
    <row r="15" spans="2:5" ht="15.75">
      <c r="B15" s="15" t="s">
        <v>120</v>
      </c>
      <c r="C15" s="15"/>
      <c r="D15" s="15"/>
      <c r="E15" s="15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F31"/>
  <sheetViews>
    <sheetView topLeftCell="A9" workbookViewId="0">
      <selection activeCell="B5" sqref="B5:E31"/>
    </sheetView>
  </sheetViews>
  <sheetFormatPr defaultRowHeight="15"/>
  <cols>
    <col min="2" max="2" width="22.42578125" customWidth="1"/>
    <col min="3" max="4" width="11.42578125" bestFit="1" customWidth="1"/>
    <col min="5" max="5" width="12.7109375" bestFit="1" customWidth="1"/>
  </cols>
  <sheetData>
    <row r="3" spans="2:6" ht="29.25" customHeight="1">
      <c r="B3" s="161" t="s">
        <v>125</v>
      </c>
      <c r="C3" s="161"/>
      <c r="D3" s="161"/>
      <c r="E3" s="161"/>
      <c r="F3" s="106"/>
    </row>
    <row r="4" spans="2:6" ht="16.5" thickBot="1">
      <c r="B4" s="32"/>
      <c r="C4" s="18"/>
      <c r="D4" s="18"/>
      <c r="E4" s="18"/>
      <c r="F4" s="106"/>
    </row>
    <row r="5" spans="2:6" ht="15.75">
      <c r="B5" s="180" t="s">
        <v>47</v>
      </c>
      <c r="C5" s="169" t="s">
        <v>48</v>
      </c>
      <c r="D5" s="169"/>
      <c r="E5" s="169"/>
      <c r="F5" s="106"/>
    </row>
    <row r="6" spans="2:6">
      <c r="B6" s="165"/>
      <c r="C6" s="182" t="s">
        <v>49</v>
      </c>
      <c r="D6" s="182" t="s">
        <v>30</v>
      </c>
      <c r="E6" s="182" t="s">
        <v>50</v>
      </c>
      <c r="F6" s="106"/>
    </row>
    <row r="7" spans="2:6">
      <c r="B7" s="165"/>
      <c r="C7" s="166"/>
      <c r="D7" s="166"/>
      <c r="E7" s="166"/>
      <c r="F7" s="106"/>
    </row>
    <row r="8" spans="2:6" ht="16.5" thickBot="1">
      <c r="B8" s="181"/>
      <c r="C8" s="54" t="s">
        <v>51</v>
      </c>
      <c r="D8" s="54" t="s">
        <v>51</v>
      </c>
      <c r="E8" s="54" t="s">
        <v>51</v>
      </c>
      <c r="F8" s="106"/>
    </row>
    <row r="9" spans="2:6" ht="15.75">
      <c r="B9" s="55" t="s">
        <v>33</v>
      </c>
      <c r="C9" s="44">
        <v>1200</v>
      </c>
      <c r="D9" s="44">
        <v>1800</v>
      </c>
      <c r="E9" s="44">
        <v>600</v>
      </c>
      <c r="F9" s="106"/>
    </row>
    <row r="10" spans="2:6" ht="15.75">
      <c r="B10" s="55" t="s">
        <v>119</v>
      </c>
      <c r="C10" s="44">
        <v>1200</v>
      </c>
      <c r="D10" s="44">
        <v>1800</v>
      </c>
      <c r="E10" s="44">
        <v>0</v>
      </c>
      <c r="F10" s="106"/>
    </row>
    <row r="11" spans="2:6" ht="15.75">
      <c r="B11" s="55" t="s">
        <v>126</v>
      </c>
      <c r="C11" s="44">
        <v>1200</v>
      </c>
      <c r="D11" s="44">
        <v>1200</v>
      </c>
      <c r="E11" s="44">
        <v>0</v>
      </c>
      <c r="F11" s="106"/>
    </row>
    <row r="12" spans="2:6" ht="15.75">
      <c r="B12" s="55" t="s">
        <v>127</v>
      </c>
      <c r="C12" s="44">
        <v>1200</v>
      </c>
      <c r="D12" s="44">
        <v>1200</v>
      </c>
      <c r="E12" s="44">
        <v>0</v>
      </c>
      <c r="F12" s="106"/>
    </row>
    <row r="13" spans="2:6" ht="15.75">
      <c r="B13" s="55" t="s">
        <v>59</v>
      </c>
      <c r="C13" s="44">
        <v>1200</v>
      </c>
      <c r="D13" s="44">
        <v>1200</v>
      </c>
      <c r="E13" s="44">
        <v>0</v>
      </c>
      <c r="F13" s="106"/>
    </row>
    <row r="14" spans="2:6" ht="15.75">
      <c r="B14" s="55" t="s">
        <v>128</v>
      </c>
      <c r="C14" s="44">
        <v>1200</v>
      </c>
      <c r="D14" s="44">
        <v>1200</v>
      </c>
      <c r="E14" s="44">
        <v>0</v>
      </c>
      <c r="F14" s="106"/>
    </row>
    <row r="15" spans="2:6" ht="15.75">
      <c r="B15" s="55" t="s">
        <v>61</v>
      </c>
      <c r="C15" s="44">
        <v>1200</v>
      </c>
      <c r="D15" s="44">
        <v>1200</v>
      </c>
      <c r="E15" s="44">
        <v>0</v>
      </c>
      <c r="F15" s="106"/>
    </row>
    <row r="16" spans="2:6" ht="15.75">
      <c r="B16" s="55" t="s">
        <v>62</v>
      </c>
      <c r="C16" s="44">
        <v>1200</v>
      </c>
      <c r="D16" s="44">
        <v>1200</v>
      </c>
      <c r="E16" s="44">
        <v>0</v>
      </c>
      <c r="F16" s="106"/>
    </row>
    <row r="17" spans="2:6" ht="15.75">
      <c r="B17" s="55" t="s">
        <v>129</v>
      </c>
      <c r="C17" s="44">
        <v>1200</v>
      </c>
      <c r="D17" s="44">
        <v>1200</v>
      </c>
      <c r="E17" s="44">
        <v>0</v>
      </c>
      <c r="F17" s="106"/>
    </row>
    <row r="18" spans="2:6" ht="15.75">
      <c r="B18" s="55" t="s">
        <v>130</v>
      </c>
      <c r="C18" s="44">
        <v>1200</v>
      </c>
      <c r="D18" s="44">
        <v>1200</v>
      </c>
      <c r="E18" s="44">
        <v>0</v>
      </c>
      <c r="F18" s="106"/>
    </row>
    <row r="19" spans="2:6" ht="15.75">
      <c r="B19" s="55" t="s">
        <v>131</v>
      </c>
      <c r="C19" s="44">
        <v>1200</v>
      </c>
      <c r="D19" s="44">
        <v>1200</v>
      </c>
      <c r="E19" s="44">
        <v>0</v>
      </c>
      <c r="F19" s="106"/>
    </row>
    <row r="20" spans="2:6" ht="15.75">
      <c r="B20" s="55" t="s">
        <v>132</v>
      </c>
      <c r="C20" s="44">
        <v>1200</v>
      </c>
      <c r="D20" s="44">
        <v>1200</v>
      </c>
      <c r="E20" s="44">
        <v>0</v>
      </c>
      <c r="F20" s="106"/>
    </row>
    <row r="21" spans="2:6" ht="15.75">
      <c r="B21" s="55" t="s">
        <v>67</v>
      </c>
      <c r="C21" s="44">
        <v>1200</v>
      </c>
      <c r="D21" s="44">
        <v>1200</v>
      </c>
      <c r="E21" s="44">
        <v>0</v>
      </c>
      <c r="F21" s="106"/>
    </row>
    <row r="22" spans="2:6" ht="15.75">
      <c r="B22" s="55" t="s">
        <v>68</v>
      </c>
      <c r="C22" s="44">
        <v>1200</v>
      </c>
      <c r="D22" s="44">
        <v>1200</v>
      </c>
      <c r="E22" s="44">
        <v>0</v>
      </c>
      <c r="F22" s="106"/>
    </row>
    <row r="23" spans="2:6" ht="15.75">
      <c r="B23" s="55" t="s">
        <v>69</v>
      </c>
      <c r="C23" s="44">
        <v>1200</v>
      </c>
      <c r="D23" s="44">
        <v>1200</v>
      </c>
      <c r="E23" s="44">
        <v>0</v>
      </c>
      <c r="F23" s="106"/>
    </row>
    <row r="24" spans="2:6" ht="15.75">
      <c r="B24" s="55" t="s">
        <v>70</v>
      </c>
      <c r="C24" s="44">
        <v>1200</v>
      </c>
      <c r="D24" s="44">
        <v>1200</v>
      </c>
      <c r="E24" s="44">
        <v>0</v>
      </c>
      <c r="F24" s="106"/>
    </row>
    <row r="25" spans="2:6" ht="15.75">
      <c r="B25" s="31" t="s">
        <v>71</v>
      </c>
      <c r="C25" s="44">
        <v>1200</v>
      </c>
      <c r="D25" s="44">
        <v>1200</v>
      </c>
      <c r="E25" s="44">
        <v>0</v>
      </c>
      <c r="F25" s="106"/>
    </row>
    <row r="26" spans="2:6" ht="15.75">
      <c r="B26" s="31" t="s">
        <v>72</v>
      </c>
      <c r="C26" s="44">
        <v>1200</v>
      </c>
      <c r="D26" s="44">
        <v>1200</v>
      </c>
      <c r="E26" s="44">
        <v>0</v>
      </c>
      <c r="F26" s="106"/>
    </row>
    <row r="27" spans="2:6" ht="16.5" thickBot="1">
      <c r="B27" s="56" t="s">
        <v>73</v>
      </c>
      <c r="C27" s="44">
        <v>1200</v>
      </c>
      <c r="D27" s="44">
        <v>1200</v>
      </c>
      <c r="E27" s="44">
        <v>0</v>
      </c>
      <c r="F27" s="106"/>
    </row>
    <row r="28" spans="2:6" ht="15.75">
      <c r="B28" s="46" t="s">
        <v>52</v>
      </c>
      <c r="C28" s="47">
        <v>21600</v>
      </c>
      <c r="D28" s="47">
        <v>22200</v>
      </c>
      <c r="E28" s="133">
        <v>600</v>
      </c>
      <c r="F28" s="106"/>
    </row>
    <row r="29" spans="2:6" ht="15.75">
      <c r="B29" s="48" t="s">
        <v>53</v>
      </c>
      <c r="C29" s="49"/>
      <c r="D29" s="49"/>
      <c r="E29" s="134">
        <v>1.1000000000000001</v>
      </c>
      <c r="F29" s="106"/>
    </row>
    <row r="30" spans="2:6" ht="16.5" thickBot="1">
      <c r="B30" s="51" t="s">
        <v>54</v>
      </c>
      <c r="C30" s="52"/>
      <c r="D30" s="52"/>
      <c r="E30" s="135">
        <v>0.66</v>
      </c>
      <c r="F30" s="106"/>
    </row>
    <row r="31" spans="2:6" ht="15.75">
      <c r="B31" s="15" t="s">
        <v>120</v>
      </c>
      <c r="C31" s="15"/>
      <c r="D31" s="15"/>
      <c r="E31" s="15"/>
      <c r="F31" s="106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21"/>
  <sheetViews>
    <sheetView workbookViewId="0">
      <selection activeCell="B5" sqref="B5:H21"/>
    </sheetView>
  </sheetViews>
  <sheetFormatPr defaultRowHeight="15"/>
  <cols>
    <col min="2" max="2" width="39.7109375" customWidth="1"/>
    <col min="3" max="3" width="18.140625" bestFit="1" customWidth="1"/>
    <col min="4" max="4" width="9.5703125" bestFit="1" customWidth="1"/>
    <col min="5" max="5" width="6.42578125" bestFit="1" customWidth="1"/>
    <col min="6" max="8" width="11.42578125" bestFit="1" customWidth="1"/>
  </cols>
  <sheetData>
    <row r="3" spans="2:8" ht="33" customHeight="1">
      <c r="B3" s="179" t="s">
        <v>153</v>
      </c>
      <c r="C3" s="179"/>
      <c r="D3" s="179"/>
      <c r="E3" s="179"/>
      <c r="F3" s="179"/>
      <c r="G3" s="179"/>
      <c r="H3" s="179"/>
    </row>
    <row r="4" spans="2:8" ht="15.75" thickBot="1">
      <c r="B4" s="183"/>
      <c r="C4" s="183"/>
      <c r="D4" s="183"/>
      <c r="E4" s="183"/>
      <c r="F4" s="183"/>
      <c r="G4" s="183"/>
      <c r="H4" s="183"/>
    </row>
    <row r="5" spans="2:8">
      <c r="B5" s="184" t="s">
        <v>75</v>
      </c>
      <c r="C5" s="186" t="s">
        <v>76</v>
      </c>
      <c r="D5" s="186" t="s">
        <v>18</v>
      </c>
      <c r="E5" s="108">
        <v>2010</v>
      </c>
      <c r="F5" s="86">
        <v>2015</v>
      </c>
      <c r="G5" s="109">
        <v>2030</v>
      </c>
      <c r="H5" s="109">
        <v>2045</v>
      </c>
    </row>
    <row r="6" spans="2:8" ht="15.75" thickBot="1">
      <c r="B6" s="185"/>
      <c r="C6" s="185"/>
      <c r="D6" s="185"/>
      <c r="E6" s="110"/>
      <c r="F6" s="111" t="s">
        <v>77</v>
      </c>
      <c r="G6" s="111" t="s">
        <v>78</v>
      </c>
      <c r="H6" s="111" t="s">
        <v>79</v>
      </c>
    </row>
    <row r="7" spans="2:8">
      <c r="B7" s="107" t="s">
        <v>80</v>
      </c>
      <c r="C7" s="92"/>
      <c r="D7" s="112"/>
      <c r="E7" s="113"/>
      <c r="F7" s="113"/>
      <c r="G7" s="113"/>
      <c r="H7" s="113"/>
    </row>
    <row r="8" spans="2:8">
      <c r="B8" s="91" t="s">
        <v>81</v>
      </c>
      <c r="C8" s="104" t="s">
        <v>17</v>
      </c>
      <c r="D8" s="114">
        <v>51</v>
      </c>
      <c r="E8" s="115"/>
      <c r="F8" s="115">
        <v>32</v>
      </c>
      <c r="G8" s="105">
        <v>9</v>
      </c>
      <c r="H8" s="105">
        <v>10</v>
      </c>
    </row>
    <row r="9" spans="2:8">
      <c r="B9" s="92" t="s">
        <v>82</v>
      </c>
      <c r="C9" s="113" t="s">
        <v>17</v>
      </c>
      <c r="D9" s="114">
        <v>1</v>
      </c>
      <c r="E9" s="115"/>
      <c r="F9" s="115">
        <v>0</v>
      </c>
      <c r="G9" s="115">
        <v>1</v>
      </c>
      <c r="H9" s="115">
        <v>0</v>
      </c>
    </row>
    <row r="10" spans="2:8">
      <c r="B10" s="116" t="s">
        <v>83</v>
      </c>
      <c r="C10" s="117"/>
      <c r="D10" s="86"/>
      <c r="E10" s="117"/>
      <c r="F10" s="117"/>
      <c r="G10" s="117"/>
      <c r="H10" s="117"/>
    </row>
    <row r="11" spans="2:8">
      <c r="B11" s="118" t="s">
        <v>84</v>
      </c>
      <c r="C11" s="117" t="s">
        <v>85</v>
      </c>
      <c r="D11" s="119">
        <v>703</v>
      </c>
      <c r="E11" s="120"/>
      <c r="F11" s="120">
        <v>428</v>
      </c>
      <c r="G11" s="120">
        <v>137</v>
      </c>
      <c r="H11" s="120">
        <v>138</v>
      </c>
    </row>
    <row r="12" spans="2:8">
      <c r="B12" s="107" t="s">
        <v>86</v>
      </c>
      <c r="C12" s="92"/>
      <c r="D12" s="112"/>
      <c r="E12" s="113"/>
      <c r="F12" s="113"/>
      <c r="G12" s="113"/>
      <c r="H12" s="113"/>
    </row>
    <row r="13" spans="2:8">
      <c r="B13" s="92" t="s">
        <v>87</v>
      </c>
      <c r="C13" s="113" t="s">
        <v>88</v>
      </c>
      <c r="D13" s="112"/>
      <c r="E13" s="113"/>
      <c r="F13" s="105">
        <v>2600000</v>
      </c>
      <c r="G13" s="121">
        <v>2600000</v>
      </c>
      <c r="H13" s="121">
        <v>2600000</v>
      </c>
    </row>
    <row r="14" spans="2:8">
      <c r="B14" s="92" t="s">
        <v>89</v>
      </c>
      <c r="C14" s="113" t="s">
        <v>88</v>
      </c>
      <c r="D14" s="112"/>
      <c r="E14" s="113"/>
      <c r="F14" s="105">
        <v>1700000</v>
      </c>
      <c r="G14" s="121">
        <v>1700000</v>
      </c>
      <c r="H14" s="121">
        <v>1700000</v>
      </c>
    </row>
    <row r="15" spans="2:8">
      <c r="B15" s="118" t="s">
        <v>90</v>
      </c>
      <c r="C15" s="117" t="s">
        <v>91</v>
      </c>
      <c r="D15" s="117"/>
      <c r="E15" s="117"/>
      <c r="F15" s="120">
        <v>120000</v>
      </c>
      <c r="G15" s="120">
        <v>120000</v>
      </c>
      <c r="H15" s="120">
        <v>120000</v>
      </c>
    </row>
    <row r="16" spans="2:8">
      <c r="B16" s="107" t="s">
        <v>92</v>
      </c>
      <c r="C16" s="92"/>
      <c r="D16" s="92"/>
      <c r="E16" s="92"/>
      <c r="F16" s="92"/>
      <c r="G16" s="92"/>
      <c r="H16" s="92"/>
    </row>
    <row r="17" spans="2:8">
      <c r="B17" s="92" t="s">
        <v>93</v>
      </c>
      <c r="C17" s="113" t="s">
        <v>8</v>
      </c>
      <c r="D17" s="126">
        <v>134.30000000000001</v>
      </c>
      <c r="E17" s="127"/>
      <c r="F17" s="127">
        <v>83.2</v>
      </c>
      <c r="G17" s="127">
        <v>25.1</v>
      </c>
      <c r="H17" s="127">
        <v>26</v>
      </c>
    </row>
    <row r="18" spans="2:8">
      <c r="B18" s="92" t="s">
        <v>94</v>
      </c>
      <c r="C18" s="117" t="s">
        <v>8</v>
      </c>
      <c r="D18" s="128">
        <v>84.36</v>
      </c>
      <c r="E18" s="127"/>
      <c r="F18" s="127">
        <v>51.36</v>
      </c>
      <c r="G18" s="127">
        <v>16.440000000000001</v>
      </c>
      <c r="H18" s="127">
        <v>16.559999999999999</v>
      </c>
    </row>
    <row r="19" spans="2:8" ht="15.75" thickBot="1">
      <c r="B19" s="122" t="s">
        <v>95</v>
      </c>
      <c r="C19" s="123" t="s">
        <v>8</v>
      </c>
      <c r="D19" s="124">
        <v>218.66000000000003</v>
      </c>
      <c r="E19" s="124"/>
      <c r="F19" s="124">
        <v>134.56</v>
      </c>
      <c r="G19" s="124">
        <v>41.540000000000006</v>
      </c>
      <c r="H19" s="124">
        <v>42.56</v>
      </c>
    </row>
    <row r="20" spans="2:8">
      <c r="B20" s="125" t="s">
        <v>133</v>
      </c>
      <c r="C20" s="92"/>
      <c r="D20" s="92"/>
      <c r="E20" s="92"/>
      <c r="F20" s="92"/>
      <c r="G20" s="92"/>
      <c r="H20" s="92"/>
    </row>
    <row r="21" spans="2:8">
      <c r="B21" s="91" t="s">
        <v>120</v>
      </c>
      <c r="C21" s="91"/>
      <c r="D21" s="92"/>
      <c r="E21" s="92"/>
      <c r="F21" s="92"/>
      <c r="G21" s="92"/>
      <c r="H21" s="92"/>
    </row>
  </sheetData>
  <mergeCells count="5">
    <mergeCell ref="B4:H4"/>
    <mergeCell ref="B5:B6"/>
    <mergeCell ref="C5:C6"/>
    <mergeCell ref="D5:D6"/>
    <mergeCell ref="B3:H3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47.140625" customWidth="1"/>
    <col min="3" max="3" width="11.85546875" customWidth="1"/>
    <col min="4" max="4" width="15.140625" bestFit="1" customWidth="1"/>
  </cols>
  <sheetData>
    <row r="3" spans="2:4" ht="46.5" customHeight="1">
      <c r="B3" s="161" t="s">
        <v>134</v>
      </c>
      <c r="C3" s="161"/>
      <c r="D3" s="161"/>
    </row>
    <row r="4" spans="2:4" ht="16.5" thickBot="1">
      <c r="B4" s="187"/>
      <c r="C4" s="187"/>
      <c r="D4" s="187"/>
    </row>
    <row r="5" spans="2:4" ht="15.75">
      <c r="B5" s="188" t="s">
        <v>99</v>
      </c>
      <c r="C5" s="188"/>
      <c r="D5" s="79" t="s">
        <v>6</v>
      </c>
    </row>
    <row r="6" spans="2:4" ht="15.75">
      <c r="B6" s="189"/>
      <c r="C6" s="189"/>
      <c r="D6" s="5" t="s">
        <v>8</v>
      </c>
    </row>
    <row r="7" spans="2:4" ht="15.75">
      <c r="B7" s="15" t="s">
        <v>135</v>
      </c>
      <c r="C7" s="48"/>
      <c r="D7" s="80">
        <v>11.485742643358382</v>
      </c>
    </row>
    <row r="8" spans="2:4" ht="15.75">
      <c r="B8" s="15" t="s">
        <v>101</v>
      </c>
      <c r="C8" s="15"/>
      <c r="D8" s="80">
        <v>14.706572250058288</v>
      </c>
    </row>
    <row r="9" spans="2:4" ht="15.75">
      <c r="B9" s="15" t="s">
        <v>102</v>
      </c>
      <c r="C9" s="15"/>
      <c r="D9" s="80">
        <v>13.498425176375187</v>
      </c>
    </row>
    <row r="10" spans="2:4" ht="15.75">
      <c r="B10" s="15" t="s">
        <v>103</v>
      </c>
      <c r="C10" s="15"/>
      <c r="D10" s="80">
        <v>1.1076221595129696</v>
      </c>
    </row>
    <row r="11" spans="2:4" ht="15.75">
      <c r="B11" s="68" t="s">
        <v>104</v>
      </c>
      <c r="C11" s="68"/>
      <c r="D11" s="80">
        <v>6.4035755725240993</v>
      </c>
    </row>
    <row r="12" spans="2:4" ht="16.5" thickBot="1">
      <c r="B12" s="81" t="s">
        <v>136</v>
      </c>
      <c r="C12" s="81"/>
      <c r="D12" s="82">
        <v>47.201937801828926</v>
      </c>
    </row>
    <row r="13" spans="2:4" ht="15.75">
      <c r="B13" s="15" t="s">
        <v>120</v>
      </c>
      <c r="C13" s="15"/>
      <c r="D13" s="15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3:E10"/>
  <sheetViews>
    <sheetView workbookViewId="0">
      <selection activeCell="B5" sqref="B5:E10"/>
    </sheetView>
  </sheetViews>
  <sheetFormatPr defaultRowHeight="15"/>
  <cols>
    <col min="2" max="2" width="44" bestFit="1" customWidth="1"/>
    <col min="3" max="3" width="10.140625" customWidth="1"/>
    <col min="4" max="4" width="12.140625" customWidth="1"/>
  </cols>
  <sheetData>
    <row r="3" spans="2:5" ht="31.5" customHeight="1">
      <c r="B3" s="190" t="s">
        <v>137</v>
      </c>
      <c r="C3" s="190"/>
      <c r="D3" s="190"/>
      <c r="E3" s="190"/>
    </row>
    <row r="4" spans="2:5" ht="16.5" thickBot="1">
      <c r="B4" s="187"/>
      <c r="C4" s="187"/>
      <c r="D4" s="159"/>
      <c r="E4" s="159"/>
    </row>
    <row r="5" spans="2:5" ht="15" customHeight="1">
      <c r="B5" s="191" t="s">
        <v>99</v>
      </c>
      <c r="C5" s="191" t="s">
        <v>76</v>
      </c>
      <c r="D5" s="174" t="s">
        <v>110</v>
      </c>
      <c r="E5" s="174" t="s">
        <v>107</v>
      </c>
    </row>
    <row r="6" spans="2:5">
      <c r="B6" s="192"/>
      <c r="C6" s="192"/>
      <c r="D6" s="176"/>
      <c r="E6" s="176"/>
    </row>
    <row r="7" spans="2:5" ht="15.75">
      <c r="B7" s="16" t="s">
        <v>108</v>
      </c>
      <c r="C7" s="65">
        <v>0</v>
      </c>
      <c r="D7" s="71">
        <v>2600000</v>
      </c>
      <c r="E7" s="83">
        <v>0</v>
      </c>
    </row>
    <row r="8" spans="2:5" ht="15.75">
      <c r="B8" s="68" t="s">
        <v>109</v>
      </c>
      <c r="C8" s="65">
        <v>92</v>
      </c>
      <c r="D8" s="71">
        <v>120000</v>
      </c>
      <c r="E8" s="83">
        <v>11.04</v>
      </c>
    </row>
    <row r="9" spans="2:5" ht="16.5" thickBot="1">
      <c r="B9" s="74" t="s">
        <v>95</v>
      </c>
      <c r="C9" s="74"/>
      <c r="D9" s="74"/>
      <c r="E9" s="82">
        <f>SUM(E7:E8)</f>
        <v>11.04</v>
      </c>
    </row>
    <row r="10" spans="2:5" ht="15.75">
      <c r="B10" s="84" t="s">
        <v>120</v>
      </c>
      <c r="C10" s="84"/>
      <c r="D10" s="84"/>
      <c r="E10" s="84"/>
    </row>
  </sheetData>
  <mergeCells count="6">
    <mergeCell ref="E5:E6"/>
    <mergeCell ref="B3:E3"/>
    <mergeCell ref="B4:C4"/>
    <mergeCell ref="B5:B6"/>
    <mergeCell ref="C5:C6"/>
    <mergeCell ref="D5:D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F15"/>
  <sheetViews>
    <sheetView workbookViewId="0">
      <selection activeCell="B5" sqref="B5:F15"/>
    </sheetView>
  </sheetViews>
  <sheetFormatPr defaultRowHeight="15"/>
  <cols>
    <col min="2" max="2" width="28.7109375" customWidth="1"/>
    <col min="3" max="3" width="12.7109375" customWidth="1"/>
    <col min="4" max="4" width="14.42578125" customWidth="1"/>
    <col min="5" max="5" width="21.140625" customWidth="1"/>
    <col min="6" max="6" width="16.5703125" customWidth="1"/>
  </cols>
  <sheetData>
    <row r="3" spans="2:6" ht="34.5" customHeight="1">
      <c r="B3" s="193" t="s">
        <v>147</v>
      </c>
      <c r="C3" s="193"/>
      <c r="D3" s="193"/>
      <c r="E3" s="193"/>
      <c r="F3" s="193"/>
    </row>
    <row r="4" spans="2:6" ht="16.5" thickBot="1">
      <c r="B4" s="136"/>
      <c r="C4" s="137"/>
      <c r="D4" s="137"/>
      <c r="E4" s="137"/>
      <c r="F4" s="138"/>
    </row>
    <row r="5" spans="2:6" ht="42" customHeight="1">
      <c r="B5" s="129" t="s">
        <v>138</v>
      </c>
      <c r="C5" s="129" t="s">
        <v>3</v>
      </c>
      <c r="D5" s="129" t="s">
        <v>4</v>
      </c>
      <c r="E5" s="129" t="s">
        <v>139</v>
      </c>
      <c r="F5" s="129" t="s">
        <v>140</v>
      </c>
    </row>
    <row r="6" spans="2:6" ht="15.75">
      <c r="B6" s="139" t="s">
        <v>142</v>
      </c>
      <c r="C6" s="140" t="s">
        <v>40</v>
      </c>
      <c r="D6" s="139">
        <v>61.2</v>
      </c>
      <c r="E6" s="141">
        <f>1584000</f>
        <v>1584000</v>
      </c>
      <c r="F6" s="141">
        <f>E6*D6/1000000</f>
        <v>96.940799999999996</v>
      </c>
    </row>
    <row r="7" spans="2:6" ht="15.75">
      <c r="B7" s="14" t="s">
        <v>141</v>
      </c>
      <c r="C7" s="142" t="s">
        <v>40</v>
      </c>
      <c r="D7" s="14">
        <v>61.2</v>
      </c>
      <c r="E7" s="143">
        <f>874.5246*1000</f>
        <v>874524.6</v>
      </c>
      <c r="F7" s="143">
        <f>E7*D7/1000000</f>
        <v>53.520905520000007</v>
      </c>
    </row>
    <row r="8" spans="2:6" ht="15.75">
      <c r="B8" s="9" t="s">
        <v>143</v>
      </c>
      <c r="C8" s="144" t="s">
        <v>51</v>
      </c>
      <c r="D8" s="145">
        <v>1480</v>
      </c>
      <c r="E8" s="145">
        <f>20.8*1000</f>
        <v>20800</v>
      </c>
      <c r="F8" s="145">
        <f>E8*D8/1000000</f>
        <v>30.783999999999999</v>
      </c>
    </row>
    <row r="9" spans="2:6" ht="15.75">
      <c r="B9" s="4" t="s">
        <v>148</v>
      </c>
      <c r="C9" s="146" t="s">
        <v>40</v>
      </c>
      <c r="D9" s="4">
        <v>610.6</v>
      </c>
      <c r="E9" s="147">
        <f>F9*1000000/61.25</f>
        <v>2959113.5595102045</v>
      </c>
      <c r="F9" s="148">
        <f>SUM(F6:F8)</f>
        <v>181.24570552</v>
      </c>
    </row>
    <row r="10" spans="2:6" ht="15.75">
      <c r="B10" s="149" t="s">
        <v>149</v>
      </c>
      <c r="C10" s="36"/>
      <c r="D10" s="150">
        <v>0.05</v>
      </c>
      <c r="E10" s="36"/>
      <c r="F10" s="151">
        <f>+F9*D10</f>
        <v>9.0622852760000008</v>
      </c>
    </row>
    <row r="11" spans="2:6" ht="15.75">
      <c r="B11" s="152" t="s">
        <v>150</v>
      </c>
      <c r="C11" s="36"/>
      <c r="D11" s="36"/>
      <c r="E11" s="36"/>
      <c r="F11" s="153">
        <f>+F9+F10</f>
        <v>190.30799079600001</v>
      </c>
    </row>
    <row r="12" spans="2:6" ht="15.75">
      <c r="B12" s="9" t="s">
        <v>144</v>
      </c>
      <c r="C12" s="9"/>
      <c r="D12" s="150">
        <v>0.1</v>
      </c>
      <c r="E12" s="9"/>
      <c r="F12" s="154">
        <f>+(F8+F6)*D12</f>
        <v>12.77248</v>
      </c>
    </row>
    <row r="13" spans="2:6" ht="16.5" thickBot="1">
      <c r="B13" s="10" t="s">
        <v>151</v>
      </c>
      <c r="C13" s="155"/>
      <c r="D13" s="155"/>
      <c r="E13" s="155"/>
      <c r="F13" s="156">
        <f>SUM(F11:F12)</f>
        <v>203.08047079600001</v>
      </c>
    </row>
    <row r="14" spans="2:6" ht="15.75">
      <c r="B14" s="2" t="s">
        <v>145</v>
      </c>
      <c r="C14" s="2"/>
      <c r="D14" s="2"/>
      <c r="E14" s="2"/>
      <c r="F14" s="2"/>
    </row>
    <row r="15" spans="2:6" ht="15.75">
      <c r="B15" s="2" t="s">
        <v>146</v>
      </c>
      <c r="C15" s="2"/>
      <c r="D15" s="2"/>
      <c r="E15" s="2"/>
      <c r="F15" s="2"/>
    </row>
  </sheetData>
  <mergeCells count="1">
    <mergeCell ref="B3:F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8</vt:i4>
      </vt:variant>
    </vt:vector>
  </HeadingPairs>
  <TitlesOfParts>
    <vt:vector size="18" baseType="lpstr">
      <vt:lpstr>TAB A.4.1.1</vt:lpstr>
      <vt:lpstr>TAB A.4.1.2</vt:lpstr>
      <vt:lpstr>TAB A.4.1.3</vt:lpstr>
      <vt:lpstr>TAB A.4.1.4</vt:lpstr>
      <vt:lpstr>TAB A.4.1.5</vt:lpstr>
      <vt:lpstr>TAB A.4.1.6</vt:lpstr>
      <vt:lpstr>TAB A.4.1.7</vt:lpstr>
      <vt:lpstr>TAB A.4.1.8</vt:lpstr>
      <vt:lpstr>TAB A.4.1.9</vt:lpstr>
      <vt:lpstr>TRECHO FRON AR JVGONZ</vt:lpstr>
      <vt:lpstr>'TAB A.4.1.1'!Area_de_impressao</vt:lpstr>
      <vt:lpstr>'TAB A.4.1.2'!Area_de_impressao</vt:lpstr>
      <vt:lpstr>'TAB A.4.1.3'!Area_de_impressao</vt:lpstr>
      <vt:lpstr>'TAB A.4.1.4'!Area_de_impressao</vt:lpstr>
      <vt:lpstr>'TAB A.4.1.5'!Area_de_impressao</vt:lpstr>
      <vt:lpstr>'TAB A.4.1.6'!Area_de_impressao</vt:lpstr>
      <vt:lpstr>'TAB A.4.1.7'!Area_de_impressao</vt:lpstr>
      <vt:lpstr>'TAB A.4.1.8'!Area_de_impressao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2011-05-04T14:51:38Z</cp:lastPrinted>
  <dcterms:created xsi:type="dcterms:W3CDTF">2011-05-03T19:52:11Z</dcterms:created>
  <dcterms:modified xsi:type="dcterms:W3CDTF">2011-08-25T20:31:40Z</dcterms:modified>
</cp:coreProperties>
</file>