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6275" windowHeight="7455"/>
  </bookViews>
  <sheets>
    <sheet name="TAB A.2.4.1" sheetId="2" r:id="rId1"/>
    <sheet name="TAB A.2.4.2" sheetId="3" r:id="rId2"/>
    <sheet name="TAB A.2.4.3" sheetId="4" r:id="rId3"/>
    <sheet name="TAB A.2.4.4" sheetId="5" r:id="rId4"/>
    <sheet name="TAB A.2.4.5" sheetId="6" r:id="rId5"/>
    <sheet name="TAB A.2.4.6" sheetId="7" r:id="rId6"/>
    <sheet name="TAB A.2.4.7" sheetId="8" r:id="rId7"/>
    <sheet name="TAB A.2.4.8" sheetId="9" r:id="rId8"/>
    <sheet name="TAB A.2.4.9" sheetId="10" r:id="rId9"/>
    <sheet name="TAB A.2.4.10" sheetId="11" r:id="rId10"/>
    <sheet name="TRECHO SFCO EBLEY" sheetId="1" r:id="rId11"/>
  </sheets>
  <externalReferences>
    <externalReference r:id="rId12"/>
  </externalReferences>
  <definedNames>
    <definedName name="_xlnm.Print_Area" localSheetId="0">'TAB A.2.4.1'!$B$3:$I$18</definedName>
    <definedName name="_xlnm.Print_Area" localSheetId="9">'TAB A.2.4.10'!$B$3:$C$10</definedName>
    <definedName name="_xlnm.Print_Area" localSheetId="1">'TAB A.2.4.2'!$B$3:$H$24</definedName>
    <definedName name="_xlnm.Print_Area" localSheetId="2">'TAB A.2.4.3'!$B$3:$K$21</definedName>
    <definedName name="_xlnm.Print_Area" localSheetId="3">'TAB A.2.4.4'!$B$4:$F$15</definedName>
    <definedName name="_xlnm.Print_Area" localSheetId="4">'TAB A.2.4.5'!$B$3:$J$10</definedName>
    <definedName name="_xlnm.Print_Area" localSheetId="5">'TAB A.2.4.6'!$B$3:$E$29</definedName>
    <definedName name="_xlnm.Print_Area" localSheetId="6">'TAB A.2.4.7'!$B$3:$J$21</definedName>
    <definedName name="_xlnm.Print_Area" localSheetId="7">'TAB A.2.4.8'!$B$3:$D$13</definedName>
    <definedName name="_xlnm.Print_Area" localSheetId="8">'TAB A.2.4.9'!$B$3:$F$9</definedName>
  </definedNames>
  <calcPr calcId="125725"/>
</workbook>
</file>

<file path=xl/calcChain.xml><?xml version="1.0" encoding="utf-8"?>
<calcChain xmlns="http://schemas.openxmlformats.org/spreadsheetml/2006/main">
  <c r="E9" i="11"/>
  <c r="K65" i="1"/>
  <c r="K63"/>
  <c r="K62"/>
  <c r="K60"/>
  <c r="K59"/>
  <c r="K58"/>
  <c r="K57"/>
  <c r="K56"/>
  <c r="K15" i="4"/>
  <c r="K14"/>
  <c r="K9"/>
  <c r="K10"/>
  <c r="K13" s="1"/>
  <c r="K16" s="1"/>
  <c r="K11"/>
  <c r="K12"/>
  <c r="K8"/>
  <c r="K17"/>
  <c r="G20" i="3"/>
  <c r="G21" s="1"/>
  <c r="H21" s="1"/>
  <c r="H38" i="1"/>
  <c r="G38"/>
  <c r="G39" s="1"/>
  <c r="F38"/>
  <c r="E38"/>
  <c r="D38"/>
  <c r="H37"/>
  <c r="G37"/>
  <c r="F37"/>
  <c r="E37"/>
  <c r="D37"/>
  <c r="H36"/>
  <c r="G36"/>
  <c r="F36"/>
  <c r="E36"/>
  <c r="D36"/>
  <c r="H35"/>
  <c r="G35"/>
  <c r="F35"/>
  <c r="E35"/>
  <c r="D35"/>
  <c r="H34"/>
  <c r="G34"/>
  <c r="F34"/>
  <c r="E34"/>
  <c r="D34"/>
  <c r="H33"/>
  <c r="G33"/>
  <c r="F33"/>
  <c r="E33"/>
  <c r="D33"/>
  <c r="H31"/>
  <c r="G31"/>
  <c r="F31"/>
  <c r="E31"/>
  <c r="D31"/>
  <c r="H30"/>
  <c r="G30"/>
  <c r="F30"/>
  <c r="E30"/>
  <c r="D30"/>
  <c r="H29"/>
  <c r="G29"/>
  <c r="F29"/>
  <c r="E29"/>
  <c r="D29"/>
  <c r="H28"/>
  <c r="G28"/>
  <c r="F28"/>
  <c r="E28"/>
  <c r="D28"/>
  <c r="H27"/>
  <c r="G27"/>
  <c r="F27"/>
  <c r="E27"/>
  <c r="D27"/>
  <c r="H26"/>
  <c r="G26"/>
  <c r="F26"/>
  <c r="E26"/>
  <c r="D26"/>
  <c r="K61" l="1"/>
  <c r="K64" s="1"/>
  <c r="H20" i="3"/>
  <c r="G40" i="1"/>
  <c r="H40" s="1"/>
  <c r="H39"/>
</calcChain>
</file>

<file path=xl/sharedStrings.xml><?xml version="1.0" encoding="utf-8"?>
<sst xmlns="http://schemas.openxmlformats.org/spreadsheetml/2006/main" count="520" uniqueCount="241">
  <si>
    <t>QUADRO XXX</t>
  </si>
  <si>
    <t>RESUMO DO ORÇAMENTO VARIANTE DE CONTORNO FERROVIÁRIO DE SÃO FRANCISCO DO SUL</t>
  </si>
  <si>
    <t>EXTENSÃO DE 8,34 km</t>
  </si>
  <si>
    <t>Item</t>
  </si>
  <si>
    <t>Discriminação dos Serviços</t>
  </si>
  <si>
    <t>%</t>
  </si>
  <si>
    <t>Custo Total   Set/2005    (R$)Milhões</t>
  </si>
  <si>
    <t>Custo Total  Mar/2011    (R$)Milhões</t>
  </si>
  <si>
    <t>Custo Total   Mar/2011   (US$)Milhões</t>
  </si>
  <si>
    <t>Custo por km             Mar/2011 (US$)</t>
  </si>
  <si>
    <t>1.0</t>
  </si>
  <si>
    <t>Terraplanagem</t>
  </si>
  <si>
    <t>2.0</t>
  </si>
  <si>
    <t xml:space="preserve">Drenagem e Obras de Arte Correntes </t>
  </si>
  <si>
    <t>3.0</t>
  </si>
  <si>
    <t>Obras de Arte Especiais</t>
  </si>
  <si>
    <t>4.0</t>
  </si>
  <si>
    <t>Interferências</t>
  </si>
  <si>
    <t xml:space="preserve">5.0 </t>
  </si>
  <si>
    <t xml:space="preserve">Obras Complementares </t>
  </si>
  <si>
    <t xml:space="preserve">6.0 </t>
  </si>
  <si>
    <t xml:space="preserve">Superestrutura da Via Permanente </t>
  </si>
  <si>
    <t xml:space="preserve">7.0 </t>
  </si>
  <si>
    <t xml:space="preserve">Instalações e Manutenção do Canteiro de Obras </t>
  </si>
  <si>
    <t xml:space="preserve">8.0 </t>
  </si>
  <si>
    <t>Mobilização e Desmobilização</t>
  </si>
  <si>
    <t>9.0</t>
  </si>
  <si>
    <t>Orçamento Total da Obra</t>
  </si>
  <si>
    <t>10.0</t>
  </si>
  <si>
    <t xml:space="preserve">Supervisão da Obra - Previsão de Custo </t>
  </si>
  <si>
    <t>11.0</t>
  </si>
  <si>
    <t>Orçamento Total Geral da Obra</t>
  </si>
  <si>
    <t>IGP-M (Setembro/2005 - Dezembro/2010)</t>
  </si>
  <si>
    <t>Razão do Dólar US$ = 1,00</t>
  </si>
  <si>
    <t>Fonte: VEGA Engenharia e Projetos Ltda</t>
  </si>
  <si>
    <t xml:space="preserve">RESUMO DO ORÇAMENTO VARIANTE DE CONTORNO FERROVIÁRIO DE JOINVILLE </t>
  </si>
  <si>
    <t>EXTENSÃO DE 17,98km</t>
  </si>
  <si>
    <t>Custo Total   Mai/2006     (R$)Milhões</t>
  </si>
  <si>
    <t xml:space="preserve">1.0 </t>
  </si>
  <si>
    <t>Infraestrutura da Via Permanente</t>
  </si>
  <si>
    <t>1.1</t>
  </si>
  <si>
    <t xml:space="preserve">1.2 </t>
  </si>
  <si>
    <t xml:space="preserve">Obras de Arte Correntes </t>
  </si>
  <si>
    <t xml:space="preserve">1.3 </t>
  </si>
  <si>
    <t>Drenagem</t>
  </si>
  <si>
    <t xml:space="preserve">1.4 </t>
  </si>
  <si>
    <t>Obras Complementares</t>
  </si>
  <si>
    <t xml:space="preserve">1.5 </t>
  </si>
  <si>
    <t xml:space="preserve">1.6 </t>
  </si>
  <si>
    <t xml:space="preserve">2.0 </t>
  </si>
  <si>
    <t>Superestrutura da Via Permanente</t>
  </si>
  <si>
    <t xml:space="preserve">2.1 </t>
  </si>
  <si>
    <t>Materiais</t>
  </si>
  <si>
    <t xml:space="preserve">2.2 </t>
  </si>
  <si>
    <t>Implantação</t>
  </si>
  <si>
    <t xml:space="preserve">2.3 </t>
  </si>
  <si>
    <t>Sinalização (*)</t>
  </si>
  <si>
    <t xml:space="preserve">3.0 </t>
  </si>
  <si>
    <t xml:space="preserve">Mobilização e Desmobilização do Canteiro </t>
  </si>
  <si>
    <t xml:space="preserve">4.0 </t>
  </si>
  <si>
    <t xml:space="preserve">Desapropriação </t>
  </si>
  <si>
    <t>5.0</t>
  </si>
  <si>
    <t xml:space="preserve">Orçamento Total da Obra </t>
  </si>
  <si>
    <t>(*) Os valores foram excluidos da tabela, veja orçamento no item sistema de licencimento de trens</t>
  </si>
  <si>
    <t>IGP-M (Maio/2006 - Dezembro/2010)   =</t>
  </si>
  <si>
    <t>Razão do Dólar US$ 1.00 =</t>
  </si>
  <si>
    <t>INVESTIMENTOS DA VARIANTE DE CONTORNO FERROVIÁRIO DE JARAGUÁ DO SUL - 27,98km</t>
  </si>
  <si>
    <t>Descrição dos Serviços</t>
  </si>
  <si>
    <t>Unidade</t>
  </si>
  <si>
    <t>Quantidade</t>
  </si>
  <si>
    <t>Custo Unitário
(R$)</t>
  </si>
  <si>
    <t>Custo Total Milhões
(R$)</t>
  </si>
  <si>
    <t>Custo Total (US$) Milhões</t>
  </si>
  <si>
    <t>Custo/km
(US$)</t>
  </si>
  <si>
    <t xml:space="preserve"> Infraestrutura</t>
  </si>
  <si>
    <t>Mobilização e instalação</t>
  </si>
  <si>
    <t>km</t>
  </si>
  <si>
    <t>1.2</t>
  </si>
  <si>
    <t>Serviços preliminares</t>
  </si>
  <si>
    <t>1.3</t>
  </si>
  <si>
    <t>Terraplenagem</t>
  </si>
  <si>
    <t>1.5</t>
  </si>
  <si>
    <t>1.6</t>
  </si>
  <si>
    <t>Obras de arte correntes</t>
  </si>
  <si>
    <t>1.7</t>
  </si>
  <si>
    <t>sub-total Infraestrutura</t>
  </si>
  <si>
    <t>Obras de arte especiais</t>
  </si>
  <si>
    <t>m</t>
  </si>
  <si>
    <t xml:space="preserve"> Superestrutura</t>
  </si>
  <si>
    <t>Total geral da obra</t>
  </si>
  <si>
    <t>6.0</t>
  </si>
  <si>
    <t>Total Geral</t>
  </si>
  <si>
    <t>Variação do IGPM de Agosto de 2000 a Dezembro de 2009</t>
  </si>
  <si>
    <t>Variação do IGPM de Agosto de 2000 a Dezembro de 2010</t>
  </si>
  <si>
    <t>Conversão para o dólar US$ 1,00 =</t>
  </si>
  <si>
    <t>R$ =</t>
  </si>
  <si>
    <t>Fonte: Consórcio Prosul e Enefer Consultoria, Projetos Ltda</t>
  </si>
  <si>
    <t>TRECHO SÃO FRANCISCO DO SUL - ENGENHEIRO BLEY  INVESTIMENTOS EM LICENCIAMENTO DE TRENS</t>
  </si>
  <si>
    <t>Licienciamento de Trens</t>
  </si>
  <si>
    <t>US$ / Unidade</t>
  </si>
  <si>
    <t xml:space="preserve">Totais </t>
  </si>
  <si>
    <t>Sistemas e Equipamentos</t>
  </si>
  <si>
    <t>US$ milhões</t>
  </si>
  <si>
    <t>a) Sistema de Controle Centralizado</t>
  </si>
  <si>
    <t>b) Sistema de Sinalização</t>
  </si>
  <si>
    <t xml:space="preserve">     Pátio de Cruzamento</t>
  </si>
  <si>
    <t>Pátio</t>
  </si>
  <si>
    <t xml:space="preserve">     Terminais</t>
  </si>
  <si>
    <t>Terminal</t>
  </si>
  <si>
    <t>c) Sistema de Telecomunicações</t>
  </si>
  <si>
    <t>d) Equipamentos de Bordo</t>
  </si>
  <si>
    <t>Locomotiva</t>
  </si>
  <si>
    <t>Total</t>
  </si>
  <si>
    <t>Fonte: Enefer Consultoria, Projetos Ltda e VALEC Engenharia Construções e Ferrovia SA - Estudos Operacionais e de Viabilidade Técnica e Econômica da EF-355</t>
  </si>
  <si>
    <t>RELAÇÃO DE TEMINAIS DA ALL E FERROESTE NO CORREDOR</t>
  </si>
  <si>
    <t>TRECHO SÃO FRANCISCO DO SUL - ENGENHEIRO BLEY</t>
  </si>
  <si>
    <t>Terminais</t>
  </si>
  <si>
    <t>Número de linhas</t>
  </si>
  <si>
    <t>Extensão Linhas (m)</t>
  </si>
  <si>
    <t>Custo   US$/km</t>
  </si>
  <si>
    <t>Custo   US$ Milhões</t>
  </si>
  <si>
    <t>Maior</t>
  </si>
  <si>
    <t>Média</t>
  </si>
  <si>
    <t>Projeto</t>
  </si>
  <si>
    <t>Ampliação Total</t>
  </si>
  <si>
    <t>São Francisco do Sul</t>
  </si>
  <si>
    <t xml:space="preserve">Total </t>
  </si>
  <si>
    <t>Fonte: Enefer Consultoria, Projetos Ltda</t>
  </si>
  <si>
    <t>INVESTIMENTOS - PLANO DE VIAS</t>
  </si>
  <si>
    <t>TRECHO SÃO FCO DO SUL - ENG BLEY</t>
  </si>
  <si>
    <t>Pátios</t>
  </si>
  <si>
    <t>Desvios Extensões</t>
  </si>
  <si>
    <t>Atual</t>
  </si>
  <si>
    <t>Ampliação</t>
  </si>
  <si>
    <t>S. Francisco do Sul</t>
  </si>
  <si>
    <t>km 6</t>
  </si>
  <si>
    <t>Rio do Morro</t>
  </si>
  <si>
    <t>Joinville</t>
  </si>
  <si>
    <t>Guaramirim Novo</t>
  </si>
  <si>
    <t>Jaraguá do Sul</t>
  </si>
  <si>
    <t>Corupá</t>
  </si>
  <si>
    <t>Rio Natal</t>
  </si>
  <si>
    <t>Rio Vermelho</t>
  </si>
  <si>
    <t>Rio Negrinho</t>
  </si>
  <si>
    <t>Avencal</t>
  </si>
  <si>
    <t>Cruz Lima</t>
  </si>
  <si>
    <t>Mafra</t>
  </si>
  <si>
    <t>Rio Negro</t>
  </si>
  <si>
    <t>Rio da Várzea</t>
  </si>
  <si>
    <t>Lapa</t>
  </si>
  <si>
    <t>Eng. Bley</t>
  </si>
  <si>
    <t>Extensão Total</t>
  </si>
  <si>
    <t>Custo de Ampliação (US$ milhões/km)</t>
  </si>
  <si>
    <t>Custo de Ampliação (US$ milhões)</t>
  </si>
  <si>
    <t>Fonte: Enefer, Consultoria e Projetos Ltda</t>
  </si>
  <si>
    <t>INVESTIMENTO EM FROTAS DO TRECHO SÃO FRANCISCO DO SUL - ENGENHEIRO BLEY DA ALL</t>
  </si>
  <si>
    <t>Descriminação</t>
  </si>
  <si>
    <t>Unidades</t>
  </si>
  <si>
    <t>1º Ano</t>
  </si>
  <si>
    <t>16º Ano</t>
  </si>
  <si>
    <t>31º Ano</t>
  </si>
  <si>
    <t>Necessidade de Locomotivas</t>
  </si>
  <si>
    <t xml:space="preserve">  Aquisição de linha</t>
  </si>
  <si>
    <t xml:space="preserve">  Aquisição de manobra</t>
  </si>
  <si>
    <t>Necessidade de Vagões</t>
  </si>
  <si>
    <t xml:space="preserve">  Aquisição</t>
  </si>
  <si>
    <t>Vagão</t>
  </si>
  <si>
    <t>Custo de Aquisição</t>
  </si>
  <si>
    <t xml:space="preserve">  Linha</t>
  </si>
  <si>
    <t>US$/Locomotiva</t>
  </si>
  <si>
    <t xml:space="preserve">  Manobras</t>
  </si>
  <si>
    <t xml:space="preserve">  Vagão</t>
  </si>
  <si>
    <t>US$/Vagão</t>
  </si>
  <si>
    <t>Investimentos</t>
  </si>
  <si>
    <t xml:space="preserve">  Locomotivas</t>
  </si>
  <si>
    <t xml:space="preserve">  Vagões</t>
  </si>
  <si>
    <t xml:space="preserve">  Total</t>
  </si>
  <si>
    <t>Nota: A aquisição das frotas se inicia para atender as demandas a partir de 2015.</t>
  </si>
  <si>
    <t xml:space="preserve">QUADRO XXX </t>
  </si>
  <si>
    <t>REPOSIÇÃO DE MATERIAIS E SERVIÇOS DA VIA PEMANENTE DO TRECHO SÃO FRANCISCO DO  SUL - ENGENHEIRO BLEY DA ALL - HORIZONTE 2015 A 2045</t>
  </si>
  <si>
    <t>Discriminação</t>
  </si>
  <si>
    <t>Reposição de trilhos assessorios por ano</t>
  </si>
  <si>
    <t>Reposição de dormentes por ano</t>
  </si>
  <si>
    <t>Reposição de lastro por ano</t>
  </si>
  <si>
    <t>Reposição de AMV por ano</t>
  </si>
  <si>
    <t>Reposição dos equipamentos e máquinas por ano</t>
  </si>
  <si>
    <t>Total reposição antual</t>
  </si>
  <si>
    <t>CUSTO DE TROCA DE TRILHO TR-37 PELO TR-57</t>
  </si>
  <si>
    <t>Custos de Obras de Vias Ferroviárias</t>
  </si>
  <si>
    <t>Extensão</t>
  </si>
  <si>
    <t>Valor da Obra</t>
  </si>
  <si>
    <t>US$/km</t>
  </si>
  <si>
    <t xml:space="preserve">Custos da obra </t>
  </si>
  <si>
    <t>Custo total da Obra</t>
  </si>
  <si>
    <t>Fonte: Enefer consultoria Projetos Ltda</t>
  </si>
  <si>
    <t>REPOSIÇÃO DE FROTAS DO TRECHO SÃO FRANCISCO DO SUL - ENGENHEIRO BLEY DA ALL</t>
  </si>
  <si>
    <t>US$  Milhões</t>
  </si>
  <si>
    <t>Locomotivas</t>
  </si>
  <si>
    <t>Vagões</t>
  </si>
  <si>
    <t xml:space="preserve">Supervisão da obra - previsão de custo </t>
  </si>
  <si>
    <t>7.0</t>
  </si>
  <si>
    <t>Agosto de 2000</t>
  </si>
  <si>
    <t>Dezembro de 2010</t>
  </si>
  <si>
    <t>TABELA A.2.4.7 // Investimento em Frotas do Trecho São Francisco do Sul - Engenheiro Bley da ALL</t>
  </si>
  <si>
    <t>TABELA A.2.4.9 // Custo de Troca de Trilho TR-37 pelo TR-57</t>
  </si>
  <si>
    <t>US$ Milhões/ Unidade</t>
  </si>
  <si>
    <t>TABELA A.2.4.10 // Reposição de Frotas do Trecho São Francisco do Sul - Engenheiro Bley, da ALL</t>
  </si>
  <si>
    <t>Nota: A aquisição das frotas se inicia para atender às demandas a partir de 2015.</t>
  </si>
  <si>
    <t xml:space="preserve">Drenagem e obras de arte correntes </t>
  </si>
  <si>
    <t xml:space="preserve">Obras complementares </t>
  </si>
  <si>
    <t xml:space="preserve">Superestrutura da via permanente </t>
  </si>
  <si>
    <t xml:space="preserve">Instalações e manutenção do canteiro de obras </t>
  </si>
  <si>
    <t>Mobilização e desmobilização</t>
  </si>
  <si>
    <t>Fonte: Vega Engenharia e Projetos Ltda.</t>
  </si>
  <si>
    <t xml:space="preserve">Obras de arte correntes </t>
  </si>
  <si>
    <t>Obras complementares</t>
  </si>
  <si>
    <t>TABELA A.2.4.1 // Resumo do Orçamento Variante de Contorno Ferroviário de São Francisco do Sul –  Extensão de 8,34km</t>
  </si>
  <si>
    <t>TABELA A.2.4.2 // Resumo do Orçamento da Variante de Contorno Ferroviário de Joinville – Extensão de 17,98km</t>
  </si>
  <si>
    <t>(*) Os valores foram excluidos da tabela, veja orçamento no item Sistema de Licenciamento de Trens.</t>
  </si>
  <si>
    <t>TABELA A.2.4.3 // Investimentos da Variante de Contorno Ferroviário de Jaraguá do Sul - Extensão de 27,98km</t>
  </si>
  <si>
    <t>Fonte: Consórcio Prosul e Enefer - Consultoria, Projetos Ltda.</t>
  </si>
  <si>
    <t>Infraestrutura</t>
  </si>
  <si>
    <t>Variação do IGPM de Agosto de 2000 a Dezembro de 2009.</t>
  </si>
  <si>
    <t>TABELA A.2.4.4 // Trecho São Francisco do Sul –  Engenheiro Bley Investimentos em Licenciamento de Trens</t>
  </si>
  <si>
    <t>Sistema de controle centralizado</t>
  </si>
  <si>
    <t>Sistema de sinalização</t>
  </si>
  <si>
    <t xml:space="preserve">     Pátio de cruzamento</t>
  </si>
  <si>
    <t>Sistema de telecomunicações</t>
  </si>
  <si>
    <t>Equipamentos de bordo</t>
  </si>
  <si>
    <t>Fonte: Enefer - Consultoria, Projetos Ltda. e Valec - Engenharia Construções e Ferrovia S.A. - Estudos Operacionais e de Viabilidade Técnica e Econômica da EF-355.</t>
  </si>
  <si>
    <t>TABELA A.2.5 // Relação de Terminais da ALL e da Ferroeste no Corredor Trecho São Francisco do Sul –  Engenheiro Bley</t>
  </si>
  <si>
    <t>Fonte: Enefer - Consultoria, Projetos Ltda.</t>
  </si>
  <si>
    <t>km6</t>
  </si>
  <si>
    <t>TABELA A.2.6 // Investimentos –  Planos de Vias do Trecho São Francisco do Sul –  Eng Bley</t>
  </si>
  <si>
    <t>TABELA A.2.4.8 // Reposição de Materiais e Serviços da Via Permanente do Trecho São Francisco do Sul –  Engenheiro Bley da ALL –  Horizonte 2015 a 2045</t>
  </si>
  <si>
    <t>Reposição de trilhos assessórios por ano</t>
  </si>
  <si>
    <t xml:space="preserve">Supervisão da obra - Previsão de custo </t>
  </si>
  <si>
    <t>subtotal Infraestrutura</t>
  </si>
  <si>
    <t>Total Geral da Obra</t>
  </si>
  <si>
    <t>Total Reposição Anual</t>
  </si>
  <si>
    <t>Custo Total da Obra</t>
  </si>
</sst>
</file>

<file path=xl/styles.xml><?xml version="1.0" encoding="utf-8"?>
<styleSheet xmlns="http://schemas.openxmlformats.org/spreadsheetml/2006/main">
  <numFmts count="8">
    <numFmt numFmtId="164" formatCode="#,##0.000"/>
    <numFmt numFmtId="165" formatCode="#,##0.0000"/>
    <numFmt numFmtId="166" formatCode="&quot;R$&quot;\ #,##0.00"/>
    <numFmt numFmtId="167" formatCode="0.0%"/>
    <numFmt numFmtId="168" formatCode="#,##0.00000000"/>
    <numFmt numFmtId="169" formatCode="#,##0.0"/>
    <numFmt numFmtId="170" formatCode="0.000"/>
    <numFmt numFmtId="171" formatCode="0.0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color theme="6" tint="-0.249977111117893"/>
      <name val="Arial"/>
      <family val="2"/>
    </font>
    <font>
      <b/>
      <sz val="11"/>
      <color theme="6" tint="-0.249977111117893"/>
      <name val="Arial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330">
    <xf numFmtId="0" fontId="0" fillId="0" borderId="0" xfId="0"/>
    <xf numFmtId="0" fontId="2" fillId="2" borderId="0" xfId="0" applyFont="1" applyFill="1"/>
    <xf numFmtId="0" fontId="0" fillId="2" borderId="0" xfId="0" applyFill="1" applyAlignment="1"/>
    <xf numFmtId="0" fontId="0" fillId="2" borderId="0" xfId="0" applyFill="1"/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164" fontId="4" fillId="2" borderId="3" xfId="0" applyNumberFormat="1" applyFont="1" applyFill="1" applyBorder="1" applyAlignment="1">
      <alignment horizontal="right" vertical="center"/>
    </xf>
    <xf numFmtId="164" fontId="4" fillId="2" borderId="3" xfId="0" applyNumberFormat="1" applyFont="1" applyFill="1" applyBorder="1" applyAlignment="1">
      <alignment horizontal="right" vertical="center" wrapText="1"/>
    </xf>
    <xf numFmtId="3" fontId="4" fillId="2" borderId="3" xfId="0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2" borderId="0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Border="1" applyAlignment="1">
      <alignment horizontal="right" vertical="center" wrapText="1"/>
    </xf>
    <xf numFmtId="3" fontId="4" fillId="2" borderId="0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right" vertical="center"/>
    </xf>
    <xf numFmtId="164" fontId="3" fillId="2" borderId="4" xfId="0" applyNumberFormat="1" applyFont="1" applyFill="1" applyBorder="1" applyAlignment="1">
      <alignment horizontal="right" vertical="center" wrapText="1"/>
    </xf>
    <xf numFmtId="3" fontId="3" fillId="2" borderId="4" xfId="0" applyNumberFormat="1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164" fontId="4" fillId="2" borderId="5" xfId="0" applyNumberFormat="1" applyFont="1" applyFill="1" applyBorder="1" applyAlignment="1">
      <alignment horizontal="right" vertical="center"/>
    </xf>
    <xf numFmtId="164" fontId="4" fillId="2" borderId="5" xfId="0" applyNumberFormat="1" applyFont="1" applyFill="1" applyBorder="1" applyAlignment="1">
      <alignment horizontal="right" vertical="center" wrapText="1"/>
    </xf>
    <xf numFmtId="3" fontId="4" fillId="2" borderId="5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right" vertical="center"/>
    </xf>
    <xf numFmtId="164" fontId="3" fillId="2" borderId="6" xfId="0" applyNumberFormat="1" applyFont="1" applyFill="1" applyBorder="1" applyAlignment="1">
      <alignment horizontal="right" vertical="center" wrapText="1"/>
    </xf>
    <xf numFmtId="3" fontId="3" fillId="2" borderId="6" xfId="0" applyNumberFormat="1" applyFont="1" applyFill="1" applyBorder="1" applyAlignment="1">
      <alignment horizontal="right" vertical="center"/>
    </xf>
    <xf numFmtId="3" fontId="0" fillId="0" borderId="0" xfId="0" applyNumberFormat="1"/>
    <xf numFmtId="0" fontId="5" fillId="2" borderId="3" xfId="0" applyFont="1" applyFill="1" applyBorder="1" applyAlignment="1"/>
    <xf numFmtId="165" fontId="4" fillId="2" borderId="3" xfId="0" applyNumberFormat="1" applyFont="1" applyFill="1" applyBorder="1" applyAlignment="1">
      <alignment horizontal="right" vertical="center"/>
    </xf>
    <xf numFmtId="0" fontId="0" fillId="2" borderId="3" xfId="0" applyFill="1" applyBorder="1" applyAlignment="1"/>
    <xf numFmtId="166" fontId="5" fillId="2" borderId="3" xfId="0" applyNumberFormat="1" applyFont="1" applyFill="1" applyBorder="1"/>
    <xf numFmtId="0" fontId="5" fillId="2" borderId="3" xfId="0" applyFont="1" applyFill="1" applyBorder="1"/>
    <xf numFmtId="0" fontId="5" fillId="2" borderId="0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 applyBorder="1" applyAlignment="1"/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 wrapText="1"/>
    </xf>
    <xf numFmtId="3" fontId="3" fillId="2" borderId="0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/>
    <xf numFmtId="165" fontId="4" fillId="2" borderId="0" xfId="0" applyNumberFormat="1" applyFont="1" applyFill="1" applyBorder="1" applyAlignment="1">
      <alignment horizontal="right" vertical="center"/>
    </xf>
    <xf numFmtId="166" fontId="5" fillId="2" borderId="0" xfId="0" applyNumberFormat="1" applyFont="1" applyFill="1" applyBorder="1"/>
    <xf numFmtId="0" fontId="5" fillId="2" borderId="0" xfId="0" applyFont="1" applyFill="1" applyBorder="1"/>
    <xf numFmtId="0" fontId="5" fillId="2" borderId="0" xfId="0" applyFont="1" applyFill="1" applyBorder="1" applyAlignment="1">
      <alignment horizontal="left" vertical="top"/>
    </xf>
    <xf numFmtId="0" fontId="5" fillId="2" borderId="0" xfId="0" applyFont="1" applyFill="1"/>
    <xf numFmtId="0" fontId="6" fillId="2" borderId="0" xfId="0" applyFont="1" applyFill="1"/>
    <xf numFmtId="0" fontId="7" fillId="2" borderId="5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4" fontId="8" fillId="2" borderId="0" xfId="0" applyNumberFormat="1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164" fontId="8" fillId="2" borderId="0" xfId="0" applyNumberFormat="1" applyFont="1" applyFill="1" applyBorder="1" applyAlignment="1">
      <alignment vertical="center" wrapText="1"/>
    </xf>
    <xf numFmtId="167" fontId="5" fillId="2" borderId="0" xfId="0" applyNumberFormat="1" applyFont="1" applyFill="1"/>
    <xf numFmtId="4" fontId="5" fillId="2" borderId="0" xfId="0" applyNumberFormat="1" applyFont="1" applyFill="1"/>
    <xf numFmtId="164" fontId="5" fillId="2" borderId="0" xfId="0" applyNumberFormat="1" applyFont="1" applyFill="1"/>
    <xf numFmtId="0" fontId="8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 wrapText="1"/>
    </xf>
    <xf numFmtId="4" fontId="8" fillId="2" borderId="7" xfId="0" applyNumberFormat="1" applyFont="1" applyFill="1" applyBorder="1" applyAlignment="1">
      <alignment vertical="center" wrapText="1"/>
    </xf>
    <xf numFmtId="164" fontId="8" fillId="2" borderId="7" xfId="0" applyNumberFormat="1" applyFont="1" applyFill="1" applyBorder="1" applyAlignment="1">
      <alignment vertical="center" wrapText="1"/>
    </xf>
    <xf numFmtId="167" fontId="5" fillId="2" borderId="7" xfId="0" applyNumberFormat="1" applyFont="1" applyFill="1" applyBorder="1"/>
    <xf numFmtId="4" fontId="5" fillId="2" borderId="7" xfId="0" applyNumberFormat="1" applyFont="1" applyFill="1" applyBorder="1"/>
    <xf numFmtId="164" fontId="5" fillId="2" borderId="7" xfId="0" applyNumberFormat="1" applyFont="1" applyFill="1" applyBorder="1"/>
    <xf numFmtId="0" fontId="8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4" fontId="7" fillId="2" borderId="5" xfId="0" applyNumberFormat="1" applyFont="1" applyFill="1" applyBorder="1" applyAlignment="1">
      <alignment vertical="center" wrapText="1"/>
    </xf>
    <xf numFmtId="4" fontId="5" fillId="2" borderId="5" xfId="0" applyNumberFormat="1" applyFont="1" applyFill="1" applyBorder="1"/>
    <xf numFmtId="164" fontId="5" fillId="2" borderId="5" xfId="0" applyNumberFormat="1" applyFont="1" applyFill="1" applyBorder="1"/>
    <xf numFmtId="167" fontId="5" fillId="2" borderId="5" xfId="0" applyNumberFormat="1" applyFont="1" applyFill="1" applyBorder="1"/>
    <xf numFmtId="0" fontId="4" fillId="2" borderId="7" xfId="0" applyFont="1" applyFill="1" applyBorder="1" applyAlignment="1">
      <alignment vertical="center"/>
    </xf>
    <xf numFmtId="10" fontId="5" fillId="2" borderId="7" xfId="0" applyNumberFormat="1" applyFont="1" applyFill="1" applyBorder="1"/>
    <xf numFmtId="9" fontId="5" fillId="2" borderId="7" xfId="0" applyNumberFormat="1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/>
    <xf numFmtId="4" fontId="7" fillId="2" borderId="6" xfId="0" applyNumberFormat="1" applyFont="1" applyFill="1" applyBorder="1" applyAlignment="1">
      <alignment vertical="center" wrapText="1"/>
    </xf>
    <xf numFmtId="4" fontId="5" fillId="2" borderId="6" xfId="0" applyNumberFormat="1" applyFont="1" applyFill="1" applyBorder="1"/>
    <xf numFmtId="164" fontId="5" fillId="2" borderId="6" xfId="0" applyNumberFormat="1" applyFont="1" applyFill="1" applyBorder="1"/>
    <xf numFmtId="9" fontId="5" fillId="2" borderId="6" xfId="0" applyNumberFormat="1" applyFont="1" applyFill="1" applyBorder="1"/>
    <xf numFmtId="164" fontId="2" fillId="2" borderId="6" xfId="0" applyNumberFormat="1" applyFont="1" applyFill="1" applyBorder="1"/>
    <xf numFmtId="4" fontId="5" fillId="2" borderId="0" xfId="0" applyNumberFormat="1" applyFont="1" applyFill="1" applyBorder="1"/>
    <xf numFmtId="0" fontId="6" fillId="2" borderId="0" xfId="0" applyFont="1" applyFill="1" applyAlignment="1">
      <alignment horizontal="right"/>
    </xf>
    <xf numFmtId="4" fontId="6" fillId="2" borderId="0" xfId="0" applyNumberFormat="1" applyFont="1" applyFill="1"/>
    <xf numFmtId="168" fontId="0" fillId="2" borderId="0" xfId="0" applyNumberFormat="1" applyFill="1"/>
    <xf numFmtId="4" fontId="0" fillId="0" borderId="0" xfId="0" applyNumberFormat="1"/>
    <xf numFmtId="0" fontId="7" fillId="2" borderId="0" xfId="0" applyFont="1" applyFill="1" applyBorder="1" applyAlignment="1">
      <alignment horizontal="center"/>
    </xf>
    <xf numFmtId="0" fontId="2" fillId="2" borderId="7" xfId="0" applyFont="1" applyFill="1" applyBorder="1"/>
    <xf numFmtId="0" fontId="7" fillId="2" borderId="7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169" fontId="5" fillId="2" borderId="0" xfId="0" applyNumberFormat="1" applyFont="1" applyFill="1" applyAlignment="1">
      <alignment horizontal="right"/>
    </xf>
    <xf numFmtId="164" fontId="5" fillId="2" borderId="0" xfId="0" applyNumberFormat="1" applyFont="1" applyFill="1" applyAlignment="1">
      <alignment horizontal="center"/>
    </xf>
    <xf numFmtId="0" fontId="5" fillId="2" borderId="7" xfId="0" applyFont="1" applyFill="1" applyBorder="1"/>
    <xf numFmtId="0" fontId="1" fillId="2" borderId="6" xfId="0" applyFont="1" applyFill="1" applyBorder="1"/>
    <xf numFmtId="170" fontId="2" fillId="2" borderId="6" xfId="0" applyNumberFormat="1" applyFont="1" applyFill="1" applyBorder="1" applyAlignment="1">
      <alignment horizontal="center"/>
    </xf>
    <xf numFmtId="0" fontId="2" fillId="2" borderId="0" xfId="0" applyFont="1" applyFill="1" applyBorder="1"/>
    <xf numFmtId="0" fontId="8" fillId="2" borderId="0" xfId="0" applyFont="1" applyFill="1" applyBorder="1"/>
    <xf numFmtId="0" fontId="8" fillId="2" borderId="0" xfId="0" applyFont="1" applyFill="1"/>
    <xf numFmtId="0" fontId="8" fillId="2" borderId="1" xfId="0" applyFont="1" applyFill="1" applyBorder="1"/>
    <xf numFmtId="0" fontId="0" fillId="2" borderId="1" xfId="0" applyFill="1" applyBorder="1"/>
    <xf numFmtId="0" fontId="5" fillId="2" borderId="7" xfId="0" applyFont="1" applyFill="1" applyBorder="1" applyAlignment="1">
      <alignment horizontal="left"/>
    </xf>
    <xf numFmtId="171" fontId="5" fillId="2" borderId="0" xfId="0" applyNumberFormat="1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center"/>
    </xf>
    <xf numFmtId="170" fontId="5" fillId="2" borderId="0" xfId="0" applyNumberFormat="1" applyFont="1" applyFill="1" applyBorder="1" applyAlignment="1">
      <alignment horizontal="center"/>
    </xf>
    <xf numFmtId="0" fontId="7" fillId="2" borderId="6" xfId="0" applyFont="1" applyFill="1" applyBorder="1"/>
    <xf numFmtId="0" fontId="8" fillId="2" borderId="6" xfId="0" applyFont="1" applyFill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4" fontId="8" fillId="2" borderId="0" xfId="0" applyNumberFormat="1" applyFont="1" applyFill="1" applyBorder="1" applyAlignment="1">
      <alignment horizontal="center"/>
    </xf>
    <xf numFmtId="4" fontId="8" fillId="2" borderId="7" xfId="0" applyNumberFormat="1" applyFont="1" applyFill="1" applyBorder="1" applyAlignment="1">
      <alignment horizontal="center"/>
    </xf>
    <xf numFmtId="4" fontId="7" fillId="2" borderId="0" xfId="0" applyNumberFormat="1" applyFont="1" applyFill="1" applyBorder="1" applyAlignment="1">
      <alignment horizontal="center"/>
    </xf>
    <xf numFmtId="0" fontId="7" fillId="2" borderId="0" xfId="0" applyFont="1" applyFill="1" applyBorder="1"/>
    <xf numFmtId="0" fontId="8" fillId="2" borderId="0" xfId="0" applyFont="1" applyFill="1" applyBorder="1" applyAlignment="1">
      <alignment horizontal="center"/>
    </xf>
    <xf numFmtId="164" fontId="7" fillId="2" borderId="0" xfId="0" applyNumberFormat="1" applyFont="1" applyFill="1" applyBorder="1" applyAlignment="1">
      <alignment horizontal="center"/>
    </xf>
    <xf numFmtId="0" fontId="7" fillId="2" borderId="1" xfId="0" applyFont="1" applyFill="1" applyBorder="1"/>
    <xf numFmtId="0" fontId="8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1" fontId="7" fillId="2" borderId="0" xfId="0" applyNumberFormat="1" applyFont="1" applyFill="1" applyBorder="1" applyAlignment="1">
      <alignment horizontal="center"/>
    </xf>
    <xf numFmtId="1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7" fillId="2" borderId="7" xfId="0" applyFont="1" applyFill="1" applyBorder="1"/>
    <xf numFmtId="0" fontId="8" fillId="2" borderId="7" xfId="0" applyFont="1" applyFill="1" applyBorder="1" applyAlignment="1">
      <alignment horizontal="center"/>
    </xf>
    <xf numFmtId="0" fontId="8" fillId="2" borderId="7" xfId="0" applyFont="1" applyFill="1" applyBorder="1"/>
    <xf numFmtId="3" fontId="7" fillId="2" borderId="7" xfId="0" applyNumberFormat="1" applyFont="1" applyFill="1" applyBorder="1" applyAlignment="1">
      <alignment horizontal="center"/>
    </xf>
    <xf numFmtId="1" fontId="8" fillId="2" borderId="7" xfId="0" applyNumberFormat="1" applyFont="1" applyFill="1" applyBorder="1" applyAlignment="1">
      <alignment horizontal="center"/>
    </xf>
    <xf numFmtId="3" fontId="8" fillId="2" borderId="0" xfId="0" applyNumberFormat="1" applyFont="1" applyFill="1" applyAlignment="1">
      <alignment horizontal="center"/>
    </xf>
    <xf numFmtId="3" fontId="8" fillId="2" borderId="7" xfId="0" applyNumberFormat="1" applyFont="1" applyFill="1" applyBorder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4" fontId="7" fillId="2" borderId="7" xfId="0" applyNumberFormat="1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164" fontId="7" fillId="2" borderId="6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left"/>
    </xf>
    <xf numFmtId="0" fontId="8" fillId="2" borderId="11" xfId="0" applyFont="1" applyFill="1" applyBorder="1"/>
    <xf numFmtId="0" fontId="7" fillId="2" borderId="3" xfId="0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0" fontId="5" fillId="2" borderId="6" xfId="0" applyFont="1" applyFill="1" applyBorder="1"/>
    <xf numFmtId="0" fontId="0" fillId="2" borderId="6" xfId="0" applyFill="1" applyBorder="1"/>
    <xf numFmtId="4" fontId="2" fillId="2" borderId="6" xfId="0" applyNumberFormat="1" applyFont="1" applyFill="1" applyBorder="1" applyAlignment="1">
      <alignment horizontal="center"/>
    </xf>
    <xf numFmtId="0" fontId="9" fillId="2" borderId="0" xfId="0" applyFont="1" applyFill="1"/>
    <xf numFmtId="0" fontId="8" fillId="2" borderId="3" xfId="0" applyFont="1" applyFill="1" applyBorder="1"/>
    <xf numFmtId="9" fontId="4" fillId="2" borderId="5" xfId="0" applyNumberFormat="1" applyFont="1" applyFill="1" applyBorder="1" applyAlignment="1">
      <alignment horizontal="center" vertical="center"/>
    </xf>
    <xf numFmtId="3" fontId="4" fillId="2" borderId="5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3" fontId="5" fillId="2" borderId="0" xfId="0" applyNumberFormat="1" applyFont="1" applyFill="1" applyAlignment="1">
      <alignment horizontal="right"/>
    </xf>
    <xf numFmtId="3" fontId="5" fillId="2" borderId="7" xfId="0" applyNumberFormat="1" applyFont="1" applyFill="1" applyBorder="1" applyAlignment="1">
      <alignment horizontal="right"/>
    </xf>
    <xf numFmtId="3" fontId="2" fillId="2" borderId="6" xfId="0" applyNumberFormat="1" applyFont="1" applyFill="1" applyBorder="1" applyAlignment="1">
      <alignment horizontal="right"/>
    </xf>
    <xf numFmtId="3" fontId="2" fillId="2" borderId="5" xfId="0" applyNumberFormat="1" applyFont="1" applyFill="1" applyBorder="1" applyAlignment="1">
      <alignment horizontal="right"/>
    </xf>
    <xf numFmtId="3" fontId="5" fillId="2" borderId="0" xfId="0" applyNumberFormat="1" applyFont="1" applyFill="1" applyBorder="1" applyAlignment="1">
      <alignment horizontal="right"/>
    </xf>
    <xf numFmtId="164" fontId="5" fillId="2" borderId="0" xfId="0" applyNumberFormat="1" applyFont="1" applyFill="1" applyBorder="1"/>
    <xf numFmtId="167" fontId="5" fillId="2" borderId="0" xfId="0" applyNumberFormat="1" applyFont="1" applyFill="1" applyBorder="1"/>
    <xf numFmtId="0" fontId="0" fillId="2" borderId="0" xfId="0" applyFont="1" applyFill="1"/>
    <xf numFmtId="0" fontId="0" fillId="0" borderId="0" xfId="0" applyFont="1"/>
    <xf numFmtId="0" fontId="12" fillId="2" borderId="3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13" fillId="2" borderId="0" xfId="0" applyFont="1" applyFill="1" applyBorder="1"/>
    <xf numFmtId="0" fontId="13" fillId="2" borderId="0" xfId="0" applyFont="1" applyFill="1"/>
    <xf numFmtId="0" fontId="13" fillId="2" borderId="1" xfId="0" applyFont="1" applyFill="1" applyBorder="1"/>
    <xf numFmtId="0" fontId="0" fillId="2" borderId="1" xfId="0" applyFont="1" applyFill="1" applyBorder="1"/>
    <xf numFmtId="0" fontId="9" fillId="2" borderId="7" xfId="0" applyFont="1" applyFill="1" applyBorder="1" applyAlignment="1">
      <alignment horizontal="left"/>
    </xf>
    <xf numFmtId="171" fontId="9" fillId="2" borderId="0" xfId="0" applyNumberFormat="1" applyFont="1" applyFill="1" applyBorder="1" applyAlignment="1">
      <alignment horizontal="center"/>
    </xf>
    <xf numFmtId="3" fontId="9" fillId="2" borderId="0" xfId="0" applyNumberFormat="1" applyFont="1" applyFill="1" applyBorder="1" applyAlignment="1">
      <alignment horizontal="center"/>
    </xf>
    <xf numFmtId="0" fontId="12" fillId="2" borderId="6" xfId="0" applyFont="1" applyFill="1" applyBorder="1"/>
    <xf numFmtId="0" fontId="13" fillId="2" borderId="6" xfId="0" applyFont="1" applyFill="1" applyBorder="1"/>
    <xf numFmtId="0" fontId="12" fillId="2" borderId="0" xfId="0" applyFont="1" applyFill="1" applyBorder="1"/>
    <xf numFmtId="0" fontId="13" fillId="2" borderId="7" xfId="0" applyFont="1" applyFill="1" applyBorder="1"/>
    <xf numFmtId="0" fontId="13" fillId="2" borderId="3" xfId="0" applyFont="1" applyFill="1" applyBorder="1"/>
    <xf numFmtId="164" fontId="8" fillId="2" borderId="0" xfId="0" applyNumberFormat="1" applyFont="1" applyFill="1" applyAlignment="1">
      <alignment horizontal="center"/>
    </xf>
    <xf numFmtId="0" fontId="7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center" vertical="center"/>
    </xf>
    <xf numFmtId="0" fontId="6" fillId="2" borderId="0" xfId="0" applyFont="1" applyFill="1" applyAlignment="1"/>
    <xf numFmtId="0" fontId="4" fillId="2" borderId="3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6" fillId="2" borderId="3" xfId="0" applyFont="1" applyFill="1" applyBorder="1" applyAlignment="1"/>
    <xf numFmtId="0" fontId="6" fillId="2" borderId="0" xfId="0" applyFont="1" applyFill="1" applyBorder="1"/>
    <xf numFmtId="0" fontId="6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/>
    <xf numFmtId="164" fontId="5" fillId="2" borderId="0" xfId="0" applyNumberFormat="1" applyFont="1" applyFill="1" applyAlignment="1">
      <alignment horizontal="right"/>
    </xf>
    <xf numFmtId="0" fontId="16" fillId="2" borderId="6" xfId="0" applyFont="1" applyFill="1" applyBorder="1"/>
    <xf numFmtId="0" fontId="16" fillId="2" borderId="6" xfId="0" applyFont="1" applyFill="1" applyBorder="1" applyAlignment="1">
      <alignment horizontal="right"/>
    </xf>
    <xf numFmtId="4" fontId="8" fillId="2" borderId="0" xfId="0" applyNumberFormat="1" applyFont="1" applyFill="1" applyBorder="1" applyAlignment="1">
      <alignment horizontal="right"/>
    </xf>
    <xf numFmtId="4" fontId="8" fillId="2" borderId="7" xfId="0" applyNumberFormat="1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164" fontId="7" fillId="2" borderId="0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0" fontId="7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3" fontId="8" fillId="2" borderId="0" xfId="0" applyNumberFormat="1" applyFont="1" applyFill="1" applyAlignment="1">
      <alignment horizontal="right"/>
    </xf>
    <xf numFmtId="0" fontId="8" fillId="2" borderId="7" xfId="0" applyFont="1" applyFill="1" applyBorder="1" applyAlignment="1">
      <alignment horizontal="right"/>
    </xf>
    <xf numFmtId="3" fontId="8" fillId="2" borderId="7" xfId="0" applyNumberFormat="1" applyFont="1" applyFill="1" applyBorder="1" applyAlignment="1">
      <alignment horizontal="right"/>
    </xf>
    <xf numFmtId="164" fontId="8" fillId="2" borderId="0" xfId="0" applyNumberFormat="1" applyFont="1" applyFill="1" applyBorder="1" applyAlignment="1">
      <alignment horizontal="right"/>
    </xf>
    <xf numFmtId="164" fontId="8" fillId="2" borderId="0" xfId="0" applyNumberFormat="1" applyFont="1" applyFill="1" applyAlignment="1">
      <alignment horizontal="right"/>
    </xf>
    <xf numFmtId="164" fontId="8" fillId="2" borderId="7" xfId="0" applyNumberFormat="1" applyFont="1" applyFill="1" applyBorder="1" applyAlignment="1">
      <alignment horizontal="right"/>
    </xf>
    <xf numFmtId="164" fontId="7" fillId="2" borderId="6" xfId="0" applyNumberFormat="1" applyFont="1" applyFill="1" applyBorder="1" applyAlignment="1">
      <alignment horizontal="right"/>
    </xf>
    <xf numFmtId="0" fontId="14" fillId="2" borderId="0" xfId="0" applyFont="1" applyFill="1" applyBorder="1"/>
    <xf numFmtId="0" fontId="5" fillId="2" borderId="7" xfId="0" applyFont="1" applyFill="1" applyBorder="1" applyAlignment="1">
      <alignment horizontal="right" vertical="center"/>
    </xf>
    <xf numFmtId="3" fontId="5" fillId="2" borderId="7" xfId="0" applyNumberFormat="1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right"/>
    </xf>
    <xf numFmtId="0" fontId="6" fillId="2" borderId="6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left"/>
    </xf>
    <xf numFmtId="0" fontId="14" fillId="2" borderId="0" xfId="0" applyFont="1" applyFill="1"/>
    <xf numFmtId="4" fontId="8" fillId="2" borderId="0" xfId="0" applyNumberFormat="1" applyFont="1" applyFill="1" applyBorder="1" applyAlignment="1">
      <alignment horizontal="right" vertical="center" wrapText="1"/>
    </xf>
    <xf numFmtId="3" fontId="8" fillId="2" borderId="0" xfId="0" applyNumberFormat="1" applyFont="1" applyFill="1" applyBorder="1" applyAlignment="1">
      <alignment horizontal="right" vertical="center" wrapText="1"/>
    </xf>
    <xf numFmtId="164" fontId="8" fillId="2" borderId="0" xfId="0" applyNumberFormat="1" applyFont="1" applyFill="1" applyBorder="1" applyAlignment="1">
      <alignment horizontal="right" vertical="center" wrapText="1"/>
    </xf>
    <xf numFmtId="167" fontId="5" fillId="2" borderId="0" xfId="0" applyNumberFormat="1" applyFont="1" applyFill="1" applyAlignment="1">
      <alignment horizontal="right"/>
    </xf>
    <xf numFmtId="4" fontId="5" fillId="2" borderId="0" xfId="0" applyNumberFormat="1" applyFont="1" applyFill="1" applyAlignment="1">
      <alignment horizontal="right"/>
    </xf>
    <xf numFmtId="4" fontId="8" fillId="2" borderId="7" xfId="0" applyNumberFormat="1" applyFont="1" applyFill="1" applyBorder="1" applyAlignment="1">
      <alignment horizontal="right" vertical="center" wrapText="1"/>
    </xf>
    <xf numFmtId="3" fontId="8" fillId="2" borderId="7" xfId="0" applyNumberFormat="1" applyFont="1" applyFill="1" applyBorder="1" applyAlignment="1">
      <alignment horizontal="right" vertical="center" wrapText="1"/>
    </xf>
    <xf numFmtId="164" fontId="8" fillId="2" borderId="7" xfId="0" applyNumberFormat="1" applyFont="1" applyFill="1" applyBorder="1" applyAlignment="1">
      <alignment horizontal="right" vertical="center" wrapText="1"/>
    </xf>
    <xf numFmtId="167" fontId="5" fillId="2" borderId="7" xfId="0" applyNumberFormat="1" applyFont="1" applyFill="1" applyBorder="1" applyAlignment="1">
      <alignment horizontal="right"/>
    </xf>
    <xf numFmtId="4" fontId="5" fillId="2" borderId="7" xfId="0" applyNumberFormat="1" applyFont="1" applyFill="1" applyBorder="1" applyAlignment="1">
      <alignment horizontal="right"/>
    </xf>
    <xf numFmtId="164" fontId="5" fillId="2" borderId="7" xfId="0" applyNumberFormat="1" applyFont="1" applyFill="1" applyBorder="1" applyAlignment="1">
      <alignment horizontal="right"/>
    </xf>
    <xf numFmtId="164" fontId="5" fillId="2" borderId="0" xfId="0" applyNumberFormat="1" applyFont="1" applyFill="1" applyBorder="1" applyAlignment="1">
      <alignment horizontal="right"/>
    </xf>
    <xf numFmtId="167" fontId="5" fillId="2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 vertical="center" wrapText="1"/>
    </xf>
    <xf numFmtId="4" fontId="2" fillId="2" borderId="5" xfId="0" applyNumberFormat="1" applyFont="1" applyFill="1" applyBorder="1" applyAlignment="1">
      <alignment horizontal="right"/>
    </xf>
    <xf numFmtId="164" fontId="2" fillId="2" borderId="5" xfId="0" applyNumberFormat="1" applyFont="1" applyFill="1" applyBorder="1" applyAlignment="1">
      <alignment horizontal="right"/>
    </xf>
    <xf numFmtId="167" fontId="2" fillId="2" borderId="5" xfId="0" applyNumberFormat="1" applyFont="1" applyFill="1" applyBorder="1" applyAlignment="1">
      <alignment horizontal="right"/>
    </xf>
    <xf numFmtId="10" fontId="5" fillId="2" borderId="7" xfId="0" applyNumberFormat="1" applyFont="1" applyFill="1" applyBorder="1" applyAlignment="1">
      <alignment horizontal="right"/>
    </xf>
    <xf numFmtId="4" fontId="5" fillId="2" borderId="6" xfId="0" applyNumberFormat="1" applyFont="1" applyFill="1" applyBorder="1" applyAlignment="1">
      <alignment horizontal="right"/>
    </xf>
    <xf numFmtId="164" fontId="2" fillId="2" borderId="6" xfId="0" applyNumberFormat="1" applyFont="1" applyFill="1" applyBorder="1" applyAlignment="1">
      <alignment horizontal="right"/>
    </xf>
    <xf numFmtId="0" fontId="5" fillId="2" borderId="0" xfId="0" applyFont="1" applyFill="1" applyAlignment="1">
      <alignment horizontal="right"/>
    </xf>
    <xf numFmtId="3" fontId="5" fillId="2" borderId="0" xfId="0" applyNumberFormat="1" applyFont="1" applyFill="1"/>
    <xf numFmtId="168" fontId="5" fillId="2" borderId="0" xfId="0" applyNumberFormat="1" applyFont="1" applyFill="1"/>
    <xf numFmtId="170" fontId="9" fillId="2" borderId="0" xfId="0" applyNumberFormat="1" applyFont="1" applyFill="1" applyBorder="1" applyAlignment="1">
      <alignment horizontal="center"/>
    </xf>
    <xf numFmtId="164" fontId="11" fillId="2" borderId="6" xfId="0" applyNumberFormat="1" applyFont="1" applyFill="1" applyBorder="1" applyAlignment="1">
      <alignment horizontal="center"/>
    </xf>
    <xf numFmtId="164" fontId="13" fillId="2" borderId="0" xfId="0" applyNumberFormat="1" applyFont="1" applyFill="1" applyBorder="1" applyAlignment="1">
      <alignment horizontal="center"/>
    </xf>
    <xf numFmtId="164" fontId="12" fillId="2" borderId="6" xfId="0" applyNumberFormat="1" applyFont="1" applyFill="1" applyBorder="1" applyAlignment="1">
      <alignment horizontal="center"/>
    </xf>
    <xf numFmtId="0" fontId="14" fillId="2" borderId="0" xfId="0" applyFont="1" applyFill="1" applyAlignment="1">
      <alignment horizontal="left" wrapText="1"/>
    </xf>
    <xf numFmtId="0" fontId="14" fillId="2" borderId="0" xfId="0" applyFont="1" applyFill="1" applyAlignment="1">
      <alignment horizontal="left" vertical="center" wrapText="1"/>
    </xf>
    <xf numFmtId="17" fontId="7" fillId="2" borderId="4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left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left" wrapText="1"/>
    </xf>
    <xf numFmtId="0" fontId="12" fillId="2" borderId="3" xfId="0" applyFont="1" applyFill="1" applyBorder="1" applyAlignment="1">
      <alignment vertical="center"/>
    </xf>
    <xf numFmtId="0" fontId="12" fillId="2" borderId="7" xfId="0" applyFont="1" applyFill="1" applyBorder="1" applyAlignment="1">
      <alignment vertical="center"/>
    </xf>
    <xf numFmtId="0" fontId="15" fillId="2" borderId="0" xfId="0" applyFont="1" applyFill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lientes%202010%20e%202011/BNDES%20%20Bioce&#226;nico/ETAPA%202/CAP&#205;TULOS/Produto%208%20Investimentos/P8%20INVESTIMENTOS%20Garant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 Corredor"/>
      <sheetName val="Res Pais"/>
      <sheetName val="Res Ferrovias"/>
      <sheetName val="Res Trechos"/>
      <sheetName val="Crono ALL"/>
      <sheetName val="Crono FERROESTE"/>
      <sheetName val="Crono BRASIL"/>
      <sheetName val="Crono FEPASA"/>
      <sheetName val="Crono SOE BC"/>
      <sheetName val="Crono CHILE"/>
      <sheetName val="Crono Corredor"/>
      <sheetName val="Capex ALL"/>
      <sheetName val="Capex ALL1"/>
      <sheetName val="Capex FERROESTE"/>
      <sheetName val="Capex FERROESTE1"/>
      <sheetName val="Capex BRASIL"/>
      <sheetName val="Capex FEPASA"/>
      <sheetName val="Capex FEPASA1"/>
      <sheetName val="Capex SOE BC"/>
      <sheetName val="Capex SOE BC1"/>
      <sheetName val="Capex CHILE"/>
      <sheetName val="Capex CHILE1"/>
      <sheetName val="Capex CORREDOR"/>
      <sheetName val="Capex CORREDOR1"/>
      <sheetName val="TRECHO PAR IGUA"/>
      <sheetName val="TRECHO IGUA DRIBAS"/>
      <sheetName val="TRECHO DRIBAS GUAR"/>
      <sheetName val="TRECHO SFCO EBLEY"/>
      <sheetName val="TRECHO GUARAP CASC"/>
      <sheetName val="TRECHO CASC FRONTBR"/>
      <sheetName val="TRECHO FRON BR ENCARN"/>
      <sheetName val="TRECHO PIRA FRON AR"/>
      <sheetName val="TRECHO FRON AR JVGONZ"/>
      <sheetName val="TRECHO JVGONZ SALTA"/>
      <sheetName val="TRECHO SALTA SOCOM"/>
      <sheetName val="TRECHO SOCOM AUGUS"/>
      <sheetName val="TRECHO AUGUS ANTOF"/>
      <sheetName val=" Inv Frotas"/>
      <sheetName val="Inv Frotas 2"/>
      <sheetName val="Res Frotas"/>
      <sheetName val="Res Frotas3"/>
      <sheetName val="FERROESTE Inst e Equ"/>
      <sheetName val="FEPASA INST E EQU"/>
      <sheetName val="Inv Repo Via1"/>
      <sheetName val="Inv Repo Via"/>
      <sheetName val="Repo Via"/>
      <sheetName val="Totais Paises"/>
      <sheetName val="Orç Variant Paranagua"/>
      <sheetName val="Orç Variant SFCO"/>
      <sheetName val="Orç Variant JOINV"/>
      <sheetName val="Orç Variant JarSul"/>
      <sheetName val="Orç Variant Ipiranga"/>
      <sheetName val="Orç Liga Foz"/>
      <sheetName val="Orç Liga Fbrpa Encar"/>
      <sheetName val="Orç liga Pira FPaAr"/>
      <sheetName val="Orç liga FPaAr Barran"/>
      <sheetName val="Orç P Vias"/>
      <sheetName val="Orç Term Exis"/>
      <sheetName val="Orç Term Novos"/>
      <sheetName val="Orç Licen1 "/>
      <sheetName val="Orç Licen2"/>
      <sheetName val="Orç Rec Super SOE"/>
      <sheetName val="Orç Rec Super Chile"/>
      <sheetName val="SUMÁRIO"/>
      <sheetName val="Custo km Pátio"/>
      <sheetName val="Custo km Troca Tri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56">
          <cell r="D56">
            <v>34.4</v>
          </cell>
          <cell r="E56">
            <v>24773195.140000001</v>
          </cell>
          <cell r="F56">
            <v>33887253.632005997</v>
          </cell>
          <cell r="G56">
            <v>19.701891646515111</v>
          </cell>
          <cell r="H56">
            <v>1095767.0548673589</v>
          </cell>
        </row>
        <row r="57">
          <cell r="D57">
            <v>2.78</v>
          </cell>
          <cell r="E57">
            <v>2005193.19</v>
          </cell>
          <cell r="F57">
            <v>2742903.7646009997</v>
          </cell>
          <cell r="G57">
            <v>1.5947114910470928</v>
          </cell>
          <cell r="H57">
            <v>88693.631315188686</v>
          </cell>
        </row>
        <row r="58">
          <cell r="D58">
            <v>3.55</v>
          </cell>
          <cell r="E58">
            <v>2556172.9700000002</v>
          </cell>
          <cell r="F58">
            <v>3496589.005663</v>
          </cell>
          <cell r="G58">
            <v>2.0329005846877908</v>
          </cell>
          <cell r="H58">
            <v>113064.54864781929</v>
          </cell>
        </row>
        <row r="59">
          <cell r="D59">
            <v>4.09</v>
          </cell>
          <cell r="E59">
            <v>2946250.05</v>
          </cell>
          <cell r="F59">
            <v>4030175.4433949995</v>
          </cell>
          <cell r="G59">
            <v>2.3431252577877903</v>
          </cell>
          <cell r="H59">
            <v>130318.42368118966</v>
          </cell>
        </row>
        <row r="60">
          <cell r="D60">
            <v>2.65</v>
          </cell>
          <cell r="E60">
            <v>1907633.18</v>
          </cell>
          <cell r="F60">
            <v>2609451.4269219995</v>
          </cell>
          <cell r="G60">
            <v>1.5171229226290694</v>
          </cell>
          <cell r="H60">
            <v>84378.360546666823</v>
          </cell>
        </row>
        <row r="61">
          <cell r="D61">
            <v>12.9</v>
          </cell>
          <cell r="E61">
            <v>9290678.4900000002</v>
          </cell>
          <cell r="F61">
            <v>12708719.106471</v>
          </cell>
          <cell r="G61">
            <v>7.3887901781808134</v>
          </cell>
          <cell r="H61">
            <v>410944.94873085729</v>
          </cell>
        </row>
        <row r="63">
          <cell r="D63">
            <v>29.73</v>
          </cell>
          <cell r="E63">
            <v>21410083.539999999</v>
          </cell>
          <cell r="F63">
            <v>29286853.274365995</v>
          </cell>
          <cell r="G63">
            <v>17.027240275794185</v>
          </cell>
          <cell r="H63">
            <v>947010.02646241302</v>
          </cell>
        </row>
        <row r="64">
          <cell r="D64">
            <v>3.97</v>
          </cell>
          <cell r="E64">
            <v>2859381.51</v>
          </cell>
          <cell r="F64">
            <v>3911347.9675289993</v>
          </cell>
          <cell r="G64">
            <v>2.274039516005232</v>
          </cell>
          <cell r="H64">
            <v>126476.0576198683</v>
          </cell>
        </row>
        <row r="65">
          <cell r="D65">
            <v>0.82</v>
          </cell>
          <cell r="E65">
            <v>587165.9</v>
          </cell>
          <cell r="F65">
            <v>803184.23460999993</v>
          </cell>
        </row>
        <row r="66">
          <cell r="D66">
            <v>2.46</v>
          </cell>
          <cell r="E66">
            <v>1773983.72</v>
          </cell>
          <cell r="F66">
            <v>2426632.3305879999</v>
          </cell>
          <cell r="G66">
            <v>1.4108327503418603</v>
          </cell>
          <cell r="H66">
            <v>78466.782555164638</v>
          </cell>
        </row>
        <row r="67">
          <cell r="D67">
            <v>2.65</v>
          </cell>
          <cell r="E67">
            <v>1906983.69</v>
          </cell>
          <cell r="F67">
            <v>2608562.9895509998</v>
          </cell>
          <cell r="G67">
            <v>1.5166063892738371</v>
          </cell>
          <cell r="H67">
            <v>84349.632328911961</v>
          </cell>
        </row>
        <row r="68">
          <cell r="D68">
            <v>100</v>
          </cell>
          <cell r="E68">
            <v>72016721.38000001</v>
          </cell>
          <cell r="F68">
            <v>98511673.175702006</v>
          </cell>
          <cell r="G68">
            <v>56.807261012262785</v>
          </cell>
          <cell r="H68">
            <v>3159469.4667554391</v>
          </cell>
        </row>
      </sheetData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18"/>
  <sheetViews>
    <sheetView tabSelected="1" zoomScale="85" zoomScaleNormal="85" workbookViewId="0">
      <selection activeCell="C2" sqref="C2"/>
    </sheetView>
  </sheetViews>
  <sheetFormatPr defaultRowHeight="15"/>
  <cols>
    <col min="2" max="2" width="6.85546875" customWidth="1"/>
    <col min="3" max="3" width="51.85546875" customWidth="1"/>
    <col min="4" max="4" width="8.28515625" customWidth="1"/>
    <col min="5" max="5" width="15.5703125" customWidth="1"/>
    <col min="6" max="7" width="16.5703125" customWidth="1"/>
    <col min="8" max="8" width="13.5703125" customWidth="1"/>
  </cols>
  <sheetData>
    <row r="3" spans="2:9" ht="31.5" customHeight="1">
      <c r="B3" s="279" t="s">
        <v>216</v>
      </c>
      <c r="C3" s="279"/>
      <c r="D3" s="279"/>
      <c r="E3" s="279"/>
      <c r="F3" s="279"/>
      <c r="G3" s="279"/>
      <c r="H3" s="279"/>
      <c r="I3" s="279"/>
    </row>
    <row r="4" spans="2:9" ht="16.5" thickBot="1">
      <c r="B4" s="5"/>
      <c r="C4" s="5"/>
      <c r="D4" s="5"/>
      <c r="E4" s="5"/>
      <c r="F4" s="213"/>
      <c r="G4" s="71"/>
      <c r="H4" s="71"/>
      <c r="I4" s="193"/>
    </row>
    <row r="5" spans="2:9" ht="63.75" thickBot="1">
      <c r="B5" s="6" t="s">
        <v>3</v>
      </c>
      <c r="C5" s="7" t="s">
        <v>4</v>
      </c>
      <c r="D5" s="6" t="s">
        <v>5</v>
      </c>
      <c r="E5" s="7" t="s">
        <v>6</v>
      </c>
      <c r="F5" s="7" t="s">
        <v>7</v>
      </c>
      <c r="G5" s="7" t="s">
        <v>8</v>
      </c>
      <c r="H5" s="7" t="s">
        <v>9</v>
      </c>
      <c r="I5" s="193"/>
    </row>
    <row r="6" spans="2:9">
      <c r="B6" s="214" t="s">
        <v>10</v>
      </c>
      <c r="C6" s="9" t="s">
        <v>80</v>
      </c>
      <c r="D6" s="8">
        <v>8.16</v>
      </c>
      <c r="E6" s="10">
        <v>2.4459509100000001</v>
      </c>
      <c r="F6" s="11">
        <v>3.4013393354460004</v>
      </c>
      <c r="G6" s="10">
        <v>1.9775228694453491</v>
      </c>
      <c r="H6" s="12">
        <v>237113.05389032964</v>
      </c>
      <c r="I6" s="193"/>
    </row>
    <row r="7" spans="2:9">
      <c r="B7" s="54" t="s">
        <v>12</v>
      </c>
      <c r="C7" s="14" t="s">
        <v>208</v>
      </c>
      <c r="D7" s="13">
        <v>10.67</v>
      </c>
      <c r="E7" s="15">
        <v>3.1970522699999999</v>
      </c>
      <c r="F7" s="16">
        <v>4.4458208866620001</v>
      </c>
      <c r="G7" s="15">
        <v>2.5847795852686044</v>
      </c>
      <c r="H7" s="17">
        <v>309925.60974443698</v>
      </c>
      <c r="I7" s="193"/>
    </row>
    <row r="8" spans="2:9">
      <c r="B8" s="54" t="s">
        <v>14</v>
      </c>
      <c r="C8" s="14" t="s">
        <v>86</v>
      </c>
      <c r="D8" s="13">
        <v>10.050000000000001</v>
      </c>
      <c r="E8" s="15">
        <v>3.0118258600000001</v>
      </c>
      <c r="F8" s="16">
        <v>4.1882450409159997</v>
      </c>
      <c r="G8" s="15">
        <v>2.4350261865790697</v>
      </c>
      <c r="H8" s="17">
        <v>291969.56673609948</v>
      </c>
      <c r="I8" s="193"/>
    </row>
    <row r="9" spans="2:9">
      <c r="B9" s="54" t="s">
        <v>16</v>
      </c>
      <c r="C9" s="14" t="s">
        <v>17</v>
      </c>
      <c r="D9" s="13">
        <v>10.06</v>
      </c>
      <c r="E9" s="15">
        <v>3.0146777</v>
      </c>
      <c r="F9" s="16">
        <v>4.1922108096200006</v>
      </c>
      <c r="G9" s="15">
        <v>2.4373318660581398</v>
      </c>
      <c r="H9" s="17">
        <v>292246.02710529254</v>
      </c>
      <c r="I9" s="193"/>
    </row>
    <row r="10" spans="2:9">
      <c r="B10" s="54" t="s">
        <v>18</v>
      </c>
      <c r="C10" s="14" t="s">
        <v>209</v>
      </c>
      <c r="D10" s="13">
        <v>3.23</v>
      </c>
      <c r="E10" s="15">
        <v>0.96738900000000005</v>
      </c>
      <c r="F10" s="16">
        <v>1.3452511433999998</v>
      </c>
      <c r="G10" s="15">
        <v>0.78212275779069762</v>
      </c>
      <c r="H10" s="17">
        <v>93779.707169148402</v>
      </c>
      <c r="I10" s="193"/>
    </row>
    <row r="11" spans="2:9">
      <c r="B11" s="54" t="s">
        <v>20</v>
      </c>
      <c r="C11" s="14" t="s">
        <v>210</v>
      </c>
      <c r="D11" s="13">
        <v>52.32</v>
      </c>
      <c r="E11" s="15">
        <v>15.676724269999999</v>
      </c>
      <c r="F11" s="16">
        <v>21.800052769861999</v>
      </c>
      <c r="G11" s="15">
        <v>12.674449284803488</v>
      </c>
      <c r="H11" s="17">
        <v>1519718.139664687</v>
      </c>
      <c r="I11" s="193"/>
    </row>
    <row r="12" spans="2:9">
      <c r="B12" s="54" t="s">
        <v>22</v>
      </c>
      <c r="C12" s="14" t="s">
        <v>211</v>
      </c>
      <c r="D12" s="13">
        <v>4.67</v>
      </c>
      <c r="E12" s="15">
        <v>1.3986918100000001</v>
      </c>
      <c r="F12" s="16">
        <v>1.9450208309860002</v>
      </c>
      <c r="G12" s="15">
        <v>1.1308260645267443</v>
      </c>
      <c r="H12" s="17">
        <v>135590.65521903409</v>
      </c>
      <c r="I12" s="193"/>
    </row>
    <row r="13" spans="2:9" ht="15.75" thickBot="1">
      <c r="B13" s="215" t="s">
        <v>24</v>
      </c>
      <c r="C13" s="19" t="s">
        <v>212</v>
      </c>
      <c r="D13" s="18">
        <v>0.84</v>
      </c>
      <c r="E13" s="20">
        <v>0.25242958999999998</v>
      </c>
      <c r="F13" s="21">
        <v>0.35102858785399998</v>
      </c>
      <c r="G13" s="20">
        <v>0.20408638828720929</v>
      </c>
      <c r="H13" s="22">
        <v>24470.789962495121</v>
      </c>
      <c r="I13" s="193"/>
    </row>
    <row r="14" spans="2:9" ht="15.75">
      <c r="B14" s="216" t="s">
        <v>26</v>
      </c>
      <c r="C14" s="24" t="s">
        <v>27</v>
      </c>
      <c r="D14" s="25">
        <v>100</v>
      </c>
      <c r="E14" s="26">
        <v>29.964741409999995</v>
      </c>
      <c r="F14" s="27">
        <v>41.668969404745994</v>
      </c>
      <c r="G14" s="26">
        <v>24.226145002759299</v>
      </c>
      <c r="H14" s="28">
        <v>2904813.5494915233</v>
      </c>
      <c r="I14" s="193"/>
    </row>
    <row r="15" spans="2:9">
      <c r="B15" s="217" t="s">
        <v>28</v>
      </c>
      <c r="C15" s="30" t="s">
        <v>236</v>
      </c>
      <c r="D15" s="29">
        <v>5</v>
      </c>
      <c r="E15" s="31">
        <v>1.4982370700000001</v>
      </c>
      <c r="F15" s="32">
        <v>2.0834484695420001</v>
      </c>
      <c r="G15" s="31">
        <v>1.2113072497337212</v>
      </c>
      <c r="H15" s="33">
        <v>145240.67742610566</v>
      </c>
      <c r="I15" s="193"/>
    </row>
    <row r="16" spans="2:9" ht="16.5" thickBot="1">
      <c r="B16" s="218" t="s">
        <v>30</v>
      </c>
      <c r="C16" s="35" t="s">
        <v>31</v>
      </c>
      <c r="D16" s="36"/>
      <c r="E16" s="37">
        <v>31.462978479999997</v>
      </c>
      <c r="F16" s="38">
        <v>43.752417874288</v>
      </c>
      <c r="G16" s="37">
        <v>25.437452252493024</v>
      </c>
      <c r="H16" s="39">
        <v>3050054.2269176291</v>
      </c>
      <c r="I16" s="193"/>
    </row>
    <row r="17" spans="2:9" ht="15.75">
      <c r="B17" s="41" t="s">
        <v>32</v>
      </c>
      <c r="C17" s="41"/>
      <c r="D17" s="42">
        <v>1.3906000000000001</v>
      </c>
      <c r="E17" s="9" t="s">
        <v>33</v>
      </c>
      <c r="F17" s="219"/>
      <c r="G17" s="44">
        <v>1.72</v>
      </c>
      <c r="H17" s="45"/>
      <c r="I17" s="193"/>
    </row>
    <row r="18" spans="2:9" ht="15.75">
      <c r="B18" s="46" t="s">
        <v>213</v>
      </c>
      <c r="C18" s="220"/>
      <c r="D18" s="220"/>
      <c r="E18" s="220"/>
      <c r="F18" s="221"/>
      <c r="G18" s="220"/>
      <c r="H18" s="220"/>
      <c r="I18" s="193"/>
    </row>
  </sheetData>
  <mergeCells count="1">
    <mergeCell ref="B3:I3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3:E11"/>
  <sheetViews>
    <sheetView workbookViewId="0">
      <selection activeCell="B5" sqref="B5:E11"/>
    </sheetView>
  </sheetViews>
  <sheetFormatPr defaultRowHeight="15"/>
  <cols>
    <col min="2" max="2" width="23.85546875" customWidth="1"/>
    <col min="3" max="3" width="15.7109375" customWidth="1"/>
    <col min="4" max="4" width="13.7109375" customWidth="1"/>
    <col min="5" max="5" width="11" customWidth="1"/>
  </cols>
  <sheetData>
    <row r="3" spans="2:5" ht="46.5" customHeight="1">
      <c r="B3" s="310" t="s">
        <v>206</v>
      </c>
      <c r="C3" s="310"/>
      <c r="D3" s="310"/>
      <c r="E3" s="310"/>
    </row>
    <row r="4" spans="2:5" ht="15.75" thickBot="1">
      <c r="B4" s="307"/>
      <c r="C4" s="307"/>
    </row>
    <row r="5" spans="2:5" ht="15" customHeight="1">
      <c r="B5" s="285" t="s">
        <v>180</v>
      </c>
      <c r="C5" s="285" t="s">
        <v>157</v>
      </c>
      <c r="D5" s="314" t="s">
        <v>205</v>
      </c>
      <c r="E5" s="314" t="s">
        <v>196</v>
      </c>
    </row>
    <row r="6" spans="2:5" ht="39" customHeight="1">
      <c r="B6" s="286"/>
      <c r="C6" s="286"/>
      <c r="D6" s="315"/>
      <c r="E6" s="315"/>
    </row>
    <row r="7" spans="2:5" ht="15.75">
      <c r="B7" s="121" t="s">
        <v>197</v>
      </c>
      <c r="C7" s="150">
        <v>0</v>
      </c>
      <c r="D7" s="157">
        <v>2600000</v>
      </c>
      <c r="E7" s="208">
        <v>0</v>
      </c>
    </row>
    <row r="8" spans="2:5" ht="15.75">
      <c r="B8" s="154" t="s">
        <v>198</v>
      </c>
      <c r="C8" s="150">
        <v>117</v>
      </c>
      <c r="D8" s="157">
        <v>120000</v>
      </c>
      <c r="E8" s="208">
        <v>14.04</v>
      </c>
    </row>
    <row r="9" spans="2:5" ht="16.5" thickBot="1">
      <c r="B9" s="249" t="s">
        <v>176</v>
      </c>
      <c r="C9" s="128"/>
      <c r="D9" s="128"/>
      <c r="E9" s="162">
        <f>SUM(E7:E8)</f>
        <v>14.04</v>
      </c>
    </row>
    <row r="10" spans="2:5" ht="33" customHeight="1">
      <c r="B10" s="316" t="s">
        <v>207</v>
      </c>
      <c r="C10" s="316"/>
      <c r="D10" s="316"/>
      <c r="E10" s="316"/>
    </row>
    <row r="11" spans="2:5" ht="15.75">
      <c r="B11" s="68" t="s">
        <v>231</v>
      </c>
      <c r="C11" s="3"/>
      <c r="D11" s="3"/>
      <c r="E11" s="3"/>
    </row>
  </sheetData>
  <mergeCells count="7">
    <mergeCell ref="B3:E3"/>
    <mergeCell ref="D5:D6"/>
    <mergeCell ref="E5:E6"/>
    <mergeCell ref="B10:E10"/>
    <mergeCell ref="B4:C4"/>
    <mergeCell ref="B5:B6"/>
    <mergeCell ref="C5:C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3:N186"/>
  <sheetViews>
    <sheetView topLeftCell="A34" zoomScale="70" zoomScaleNormal="70" workbookViewId="0">
      <selection activeCell="J43" sqref="J43"/>
    </sheetView>
  </sheetViews>
  <sheetFormatPr defaultRowHeight="15"/>
  <cols>
    <col min="2" max="2" width="22.28515625" customWidth="1"/>
    <col min="3" max="3" width="30" customWidth="1"/>
    <col min="4" max="4" width="12.7109375" customWidth="1"/>
    <col min="5" max="5" width="14.28515625" customWidth="1"/>
    <col min="6" max="6" width="15.140625" customWidth="1"/>
    <col min="7" max="7" width="13" customWidth="1"/>
    <col min="8" max="8" width="12" customWidth="1"/>
    <col min="9" max="9" width="12.28515625" customWidth="1"/>
    <col min="10" max="10" width="9.85546875" customWidth="1"/>
    <col min="11" max="11" width="16.7109375" customWidth="1"/>
    <col min="14" max="14" width="10.140625" bestFit="1" customWidth="1"/>
  </cols>
  <sheetData>
    <row r="3" spans="2:8" ht="15.75">
      <c r="B3" s="1" t="s">
        <v>0</v>
      </c>
      <c r="C3" s="1"/>
      <c r="D3" s="1"/>
      <c r="E3" s="1"/>
      <c r="F3" s="2"/>
      <c r="G3" s="3"/>
      <c r="H3" s="3"/>
    </row>
    <row r="4" spans="2:8" ht="15.75">
      <c r="B4" s="4" t="s">
        <v>1</v>
      </c>
      <c r="C4" s="4"/>
      <c r="D4" s="4"/>
      <c r="E4" s="4"/>
      <c r="F4" s="2"/>
      <c r="G4" s="3"/>
      <c r="H4" s="3"/>
    </row>
    <row r="5" spans="2:8" ht="16.5" thickBot="1">
      <c r="B5" s="5" t="s">
        <v>2</v>
      </c>
      <c r="C5" s="5"/>
      <c r="D5" s="5"/>
      <c r="E5" s="5"/>
      <c r="F5" s="2"/>
      <c r="G5" s="3"/>
      <c r="H5" s="3"/>
    </row>
    <row r="6" spans="2:8" ht="79.5" thickBot="1">
      <c r="B6" s="6" t="s">
        <v>3</v>
      </c>
      <c r="C6" s="7" t="s">
        <v>4</v>
      </c>
      <c r="D6" s="6" t="s">
        <v>5</v>
      </c>
      <c r="E6" s="7" t="s">
        <v>6</v>
      </c>
      <c r="F6" s="7" t="s">
        <v>7</v>
      </c>
      <c r="G6" s="7" t="s">
        <v>8</v>
      </c>
      <c r="H6" s="7" t="s">
        <v>9</v>
      </c>
    </row>
    <row r="7" spans="2:8">
      <c r="B7" s="8" t="s">
        <v>10</v>
      </c>
      <c r="C7" s="9" t="s">
        <v>11</v>
      </c>
      <c r="D7" s="8">
        <v>8.16</v>
      </c>
      <c r="E7" s="10">
        <v>2.4459509100000001</v>
      </c>
      <c r="F7" s="11">
        <v>3.4013393354460004</v>
      </c>
      <c r="G7" s="10">
        <v>1.9775228694453491</v>
      </c>
      <c r="H7" s="12">
        <v>237113.05389032964</v>
      </c>
    </row>
    <row r="8" spans="2:8">
      <c r="B8" s="13" t="s">
        <v>12</v>
      </c>
      <c r="C8" s="14" t="s">
        <v>13</v>
      </c>
      <c r="D8" s="13">
        <v>10.67</v>
      </c>
      <c r="E8" s="15">
        <v>3.1970522699999999</v>
      </c>
      <c r="F8" s="16">
        <v>4.4458208866620001</v>
      </c>
      <c r="G8" s="15">
        <v>2.5847795852686044</v>
      </c>
      <c r="H8" s="17">
        <v>309925.60974443698</v>
      </c>
    </row>
    <row r="9" spans="2:8">
      <c r="B9" s="13" t="s">
        <v>14</v>
      </c>
      <c r="C9" s="14" t="s">
        <v>15</v>
      </c>
      <c r="D9" s="13">
        <v>10.050000000000001</v>
      </c>
      <c r="E9" s="15">
        <v>3.0118258600000001</v>
      </c>
      <c r="F9" s="16">
        <v>4.1882450409159997</v>
      </c>
      <c r="G9" s="15">
        <v>2.4350261865790697</v>
      </c>
      <c r="H9" s="17">
        <v>291969.56673609948</v>
      </c>
    </row>
    <row r="10" spans="2:8">
      <c r="B10" s="13" t="s">
        <v>16</v>
      </c>
      <c r="C10" s="14" t="s">
        <v>17</v>
      </c>
      <c r="D10" s="13">
        <v>10.06</v>
      </c>
      <c r="E10" s="15">
        <v>3.0146777</v>
      </c>
      <c r="F10" s="16">
        <v>4.1922108096200006</v>
      </c>
      <c r="G10" s="15">
        <v>2.4373318660581398</v>
      </c>
      <c r="H10" s="17">
        <v>292246.02710529254</v>
      </c>
    </row>
    <row r="11" spans="2:8">
      <c r="B11" s="13" t="s">
        <v>18</v>
      </c>
      <c r="C11" s="14" t="s">
        <v>19</v>
      </c>
      <c r="D11" s="13">
        <v>3.23</v>
      </c>
      <c r="E11" s="15">
        <v>0.96738900000000005</v>
      </c>
      <c r="F11" s="16">
        <v>1.3452511433999998</v>
      </c>
      <c r="G11" s="15">
        <v>0.78212275779069762</v>
      </c>
      <c r="H11" s="17">
        <v>93779.707169148402</v>
      </c>
    </row>
    <row r="12" spans="2:8">
      <c r="B12" s="13" t="s">
        <v>20</v>
      </c>
      <c r="C12" s="14" t="s">
        <v>21</v>
      </c>
      <c r="D12" s="13">
        <v>52.32</v>
      </c>
      <c r="E12" s="15">
        <v>15.676724269999999</v>
      </c>
      <c r="F12" s="16">
        <v>21.800052769861999</v>
      </c>
      <c r="G12" s="15">
        <v>12.674449284803488</v>
      </c>
      <c r="H12" s="17">
        <v>1519718.139664687</v>
      </c>
    </row>
    <row r="13" spans="2:8">
      <c r="B13" s="13" t="s">
        <v>22</v>
      </c>
      <c r="C13" s="14" t="s">
        <v>23</v>
      </c>
      <c r="D13" s="13">
        <v>4.67</v>
      </c>
      <c r="E13" s="15">
        <v>1.3986918100000001</v>
      </c>
      <c r="F13" s="16">
        <v>1.9450208309860002</v>
      </c>
      <c r="G13" s="15">
        <v>1.1308260645267443</v>
      </c>
      <c r="H13" s="17">
        <v>135590.65521903409</v>
      </c>
    </row>
    <row r="14" spans="2:8" ht="15.75" thickBot="1">
      <c r="B14" s="18" t="s">
        <v>24</v>
      </c>
      <c r="C14" s="19" t="s">
        <v>25</v>
      </c>
      <c r="D14" s="18">
        <v>0.84</v>
      </c>
      <c r="E14" s="20">
        <v>0.25242958999999998</v>
      </c>
      <c r="F14" s="21">
        <v>0.35102858785399998</v>
      </c>
      <c r="G14" s="20">
        <v>0.20408638828720929</v>
      </c>
      <c r="H14" s="22">
        <v>24470.789962495121</v>
      </c>
    </row>
    <row r="15" spans="2:8" ht="15.75">
      <c r="B15" s="23" t="s">
        <v>26</v>
      </c>
      <c r="C15" s="24" t="s">
        <v>27</v>
      </c>
      <c r="D15" s="25">
        <v>100</v>
      </c>
      <c r="E15" s="26">
        <v>29.964741409999995</v>
      </c>
      <c r="F15" s="27">
        <v>41.668969404745994</v>
      </c>
      <c r="G15" s="26">
        <v>24.226145002759299</v>
      </c>
      <c r="H15" s="28">
        <v>2904813.5494915233</v>
      </c>
    </row>
    <row r="16" spans="2:8">
      <c r="B16" s="29" t="s">
        <v>28</v>
      </c>
      <c r="C16" s="30" t="s">
        <v>29</v>
      </c>
      <c r="D16" s="29">
        <v>5</v>
      </c>
      <c r="E16" s="31">
        <v>1.4982370700000001</v>
      </c>
      <c r="F16" s="32">
        <v>2.0834484695420001</v>
      </c>
      <c r="G16" s="31">
        <v>1.2113072497337212</v>
      </c>
      <c r="H16" s="33">
        <v>145240.67742610566</v>
      </c>
    </row>
    <row r="17" spans="2:14" ht="16.5" thickBot="1">
      <c r="B17" s="34" t="s">
        <v>30</v>
      </c>
      <c r="C17" s="35" t="s">
        <v>31</v>
      </c>
      <c r="D17" s="36"/>
      <c r="E17" s="37">
        <v>31.462978479999997</v>
      </c>
      <c r="F17" s="38">
        <v>43.752417874288</v>
      </c>
      <c r="G17" s="37">
        <v>25.437452252493024</v>
      </c>
      <c r="H17" s="39">
        <v>3050054.2269176291</v>
      </c>
      <c r="N17" s="40">
        <v>25.437452252493024</v>
      </c>
    </row>
    <row r="18" spans="2:14" ht="15.75">
      <c r="B18" s="41" t="s">
        <v>32</v>
      </c>
      <c r="C18" s="41"/>
      <c r="D18" s="42">
        <v>1.3906000000000001</v>
      </c>
      <c r="E18" s="9" t="s">
        <v>33</v>
      </c>
      <c r="F18" s="43"/>
      <c r="G18" s="44">
        <v>1.72</v>
      </c>
      <c r="H18" s="45"/>
    </row>
    <row r="19" spans="2:14">
      <c r="B19" s="46" t="s">
        <v>34</v>
      </c>
      <c r="C19" s="47"/>
      <c r="D19" s="47"/>
      <c r="E19" s="47"/>
      <c r="F19" s="48"/>
      <c r="G19" s="47"/>
      <c r="H19" s="47"/>
    </row>
    <row r="22" spans="2:14" ht="15.75">
      <c r="B22" s="4" t="s">
        <v>35</v>
      </c>
      <c r="C22" s="4"/>
      <c r="D22" s="4"/>
      <c r="E22" s="4"/>
      <c r="F22" s="3"/>
      <c r="G22" s="3"/>
      <c r="H22" s="3"/>
    </row>
    <row r="23" spans="2:14" ht="16.5" thickBot="1">
      <c r="B23" s="329" t="s">
        <v>36</v>
      </c>
      <c r="C23" s="329"/>
      <c r="D23" s="329"/>
      <c r="E23" s="329"/>
      <c r="F23" s="3"/>
      <c r="G23" s="3"/>
      <c r="H23" s="3"/>
    </row>
    <row r="24" spans="2:14" ht="78.75">
      <c r="B24" s="25" t="s">
        <v>3</v>
      </c>
      <c r="C24" s="49" t="s">
        <v>4</v>
      </c>
      <c r="D24" s="25" t="s">
        <v>5</v>
      </c>
      <c r="E24" s="49" t="s">
        <v>37</v>
      </c>
      <c r="F24" s="49" t="s">
        <v>7</v>
      </c>
      <c r="G24" s="49" t="s">
        <v>8</v>
      </c>
      <c r="H24" s="49" t="s">
        <v>9</v>
      </c>
    </row>
    <row r="25" spans="2:14" ht="15.75">
      <c r="B25" s="50" t="s">
        <v>38</v>
      </c>
      <c r="C25" s="51" t="s">
        <v>39</v>
      </c>
      <c r="D25" s="52"/>
      <c r="E25" s="52"/>
      <c r="F25" s="53"/>
      <c r="G25" s="46"/>
      <c r="H25" s="46"/>
    </row>
    <row r="26" spans="2:14">
      <c r="B26" s="13" t="s">
        <v>40</v>
      </c>
      <c r="C26" s="54" t="s">
        <v>11</v>
      </c>
      <c r="D26" s="13">
        <f>+'[1]Orç Variant JOINV'!D56</f>
        <v>34.4</v>
      </c>
      <c r="E26" s="15">
        <f>+'[1]Orç Variant JOINV'!E56/1000000</f>
        <v>24.773195140000002</v>
      </c>
      <c r="F26" s="16">
        <f>+'[1]Orç Variant JOINV'!F56/1000000</f>
        <v>33.887253632005994</v>
      </c>
      <c r="G26" s="15">
        <f>+'[1]Orç Variant JOINV'!G56</f>
        <v>19.701891646515111</v>
      </c>
      <c r="H26" s="17">
        <f>+'[1]Orç Variant JOINV'!H56</f>
        <v>1095767.0548673589</v>
      </c>
    </row>
    <row r="27" spans="2:14">
      <c r="B27" s="13" t="s">
        <v>41</v>
      </c>
      <c r="C27" s="54" t="s">
        <v>42</v>
      </c>
      <c r="D27" s="13">
        <f>+'[1]Orç Variant JOINV'!D57</f>
        <v>2.78</v>
      </c>
      <c r="E27" s="15">
        <f>+'[1]Orç Variant JOINV'!E57/1000000</f>
        <v>2.00519319</v>
      </c>
      <c r="F27" s="16">
        <f>+'[1]Orç Variant JOINV'!F57/1000000</f>
        <v>2.7429037646009995</v>
      </c>
      <c r="G27" s="15">
        <f>+'[1]Orç Variant JOINV'!G57</f>
        <v>1.5947114910470928</v>
      </c>
      <c r="H27" s="17">
        <f>+'[1]Orç Variant JOINV'!H57</f>
        <v>88693.631315188686</v>
      </c>
    </row>
    <row r="28" spans="2:14">
      <c r="B28" s="13" t="s">
        <v>43</v>
      </c>
      <c r="C28" s="54" t="s">
        <v>44</v>
      </c>
      <c r="D28" s="13">
        <f>+'[1]Orç Variant JOINV'!D58</f>
        <v>3.55</v>
      </c>
      <c r="E28" s="15">
        <f>+'[1]Orç Variant JOINV'!E58/1000000</f>
        <v>2.55617297</v>
      </c>
      <c r="F28" s="16">
        <f>+'[1]Orç Variant JOINV'!F58/1000000</f>
        <v>3.496589005663</v>
      </c>
      <c r="G28" s="15">
        <f>+'[1]Orç Variant JOINV'!G58</f>
        <v>2.0329005846877908</v>
      </c>
      <c r="H28" s="17">
        <f>+'[1]Orç Variant JOINV'!H58</f>
        <v>113064.54864781929</v>
      </c>
    </row>
    <row r="29" spans="2:14">
      <c r="B29" s="13" t="s">
        <v>45</v>
      </c>
      <c r="C29" s="54" t="s">
        <v>46</v>
      </c>
      <c r="D29" s="13">
        <f>+'[1]Orç Variant JOINV'!D59</f>
        <v>4.09</v>
      </c>
      <c r="E29" s="15">
        <f>+'[1]Orç Variant JOINV'!E59/1000000</f>
        <v>2.9462500499999997</v>
      </c>
      <c r="F29" s="16">
        <f>+'[1]Orç Variant JOINV'!F59/1000000</f>
        <v>4.0301754433949997</v>
      </c>
      <c r="G29" s="15">
        <f>+'[1]Orç Variant JOINV'!G59</f>
        <v>2.3431252577877903</v>
      </c>
      <c r="H29" s="17">
        <f>+'[1]Orç Variant JOINV'!H59</f>
        <v>130318.42368118966</v>
      </c>
    </row>
    <row r="30" spans="2:14">
      <c r="B30" s="13" t="s">
        <v>47</v>
      </c>
      <c r="C30" s="54" t="s">
        <v>17</v>
      </c>
      <c r="D30" s="13">
        <f>+'[1]Orç Variant JOINV'!D60</f>
        <v>2.65</v>
      </c>
      <c r="E30" s="15">
        <f>+'[1]Orç Variant JOINV'!E60/1000000</f>
        <v>1.9076331799999999</v>
      </c>
      <c r="F30" s="16">
        <f>+'[1]Orç Variant JOINV'!F60/1000000</f>
        <v>2.6094514269219995</v>
      </c>
      <c r="G30" s="15">
        <f>+'[1]Orç Variant JOINV'!G60</f>
        <v>1.5171229226290694</v>
      </c>
      <c r="H30" s="17">
        <f>+'[1]Orç Variant JOINV'!H60</f>
        <v>84378.360546666823</v>
      </c>
    </row>
    <row r="31" spans="2:14">
      <c r="B31" s="13" t="s">
        <v>48</v>
      </c>
      <c r="C31" s="54" t="s">
        <v>15</v>
      </c>
      <c r="D31" s="13">
        <f>+'[1]Orç Variant JOINV'!D61</f>
        <v>12.9</v>
      </c>
      <c r="E31" s="15">
        <f>+'[1]Orç Variant JOINV'!E61/1000000</f>
        <v>9.2906784899999995</v>
      </c>
      <c r="F31" s="16">
        <f>+'[1]Orç Variant JOINV'!F61/1000000</f>
        <v>12.708719106470999</v>
      </c>
      <c r="G31" s="15">
        <f>+'[1]Orç Variant JOINV'!G61</f>
        <v>7.3887901781808134</v>
      </c>
      <c r="H31" s="17">
        <f>+'[1]Orç Variant JOINV'!H61</f>
        <v>410944.94873085729</v>
      </c>
    </row>
    <row r="32" spans="2:14" ht="15.75">
      <c r="B32" s="50" t="s">
        <v>49</v>
      </c>
      <c r="C32" s="51" t="s">
        <v>50</v>
      </c>
      <c r="D32" s="50"/>
      <c r="E32" s="15"/>
      <c r="F32" s="16"/>
      <c r="G32" s="15"/>
      <c r="H32" s="17"/>
    </row>
    <row r="33" spans="2:14">
      <c r="B33" s="13" t="s">
        <v>51</v>
      </c>
      <c r="C33" s="54" t="s">
        <v>52</v>
      </c>
      <c r="D33" s="13">
        <f>+'[1]Orç Variant JOINV'!D63</f>
        <v>29.73</v>
      </c>
      <c r="E33" s="15">
        <f>+'[1]Orç Variant JOINV'!E63/1000000</f>
        <v>21.410083539999999</v>
      </c>
      <c r="F33" s="16">
        <f>+'[1]Orç Variant JOINV'!F63/1000000</f>
        <v>29.286853274365996</v>
      </c>
      <c r="G33" s="15">
        <f>+'[1]Orç Variant JOINV'!G63</f>
        <v>17.027240275794185</v>
      </c>
      <c r="H33" s="17">
        <f>+'[1]Orç Variant JOINV'!H63</f>
        <v>947010.02646241302</v>
      </c>
    </row>
    <row r="34" spans="2:14">
      <c r="B34" s="13" t="s">
        <v>53</v>
      </c>
      <c r="C34" s="54" t="s">
        <v>54</v>
      </c>
      <c r="D34" s="13">
        <f>+'[1]Orç Variant JOINV'!D64</f>
        <v>3.97</v>
      </c>
      <c r="E34" s="15">
        <f>+'[1]Orç Variant JOINV'!E64/1000000</f>
        <v>2.85938151</v>
      </c>
      <c r="F34" s="16">
        <f>+'[1]Orç Variant JOINV'!F64/1000000</f>
        <v>3.9113479675289993</v>
      </c>
      <c r="G34" s="16">
        <f>+'[1]Orç Variant JOINV'!G64</f>
        <v>2.274039516005232</v>
      </c>
      <c r="H34" s="17">
        <f>+'[1]Orç Variant JOINV'!H64</f>
        <v>126476.0576198683</v>
      </c>
    </row>
    <row r="35" spans="2:14">
      <c r="B35" s="13" t="s">
        <v>55</v>
      </c>
      <c r="C35" s="54" t="s">
        <v>56</v>
      </c>
      <c r="D35" s="13">
        <f>+'[1]Orç Variant JOINV'!D65</f>
        <v>0.82</v>
      </c>
      <c r="E35" s="15">
        <f>+'[1]Orç Variant JOINV'!E65/1000000</f>
        <v>0.58716590000000002</v>
      </c>
      <c r="F35" s="16">
        <f>+'[1]Orç Variant JOINV'!F65/1000000</f>
        <v>0.80318423460999988</v>
      </c>
      <c r="G35" s="16">
        <f>+'[1]Orç Variant JOINV'!G65</f>
        <v>0</v>
      </c>
      <c r="H35" s="17">
        <f>+'[1]Orç Variant JOINV'!H65</f>
        <v>0</v>
      </c>
    </row>
    <row r="36" spans="2:14" ht="15.75">
      <c r="B36" s="50" t="s">
        <v>57</v>
      </c>
      <c r="C36" s="51" t="s">
        <v>58</v>
      </c>
      <c r="D36" s="13">
        <f>+'[1]Orç Variant JOINV'!D66</f>
        <v>2.46</v>
      </c>
      <c r="E36" s="15">
        <f>+'[1]Orç Variant JOINV'!E66/1000000</f>
        <v>1.7739837199999999</v>
      </c>
      <c r="F36" s="16">
        <f>+'[1]Orç Variant JOINV'!F66/1000000</f>
        <v>2.4266323305879998</v>
      </c>
      <c r="G36" s="15">
        <f>+'[1]Orç Variant JOINV'!G66</f>
        <v>1.4108327503418603</v>
      </c>
      <c r="H36" s="17">
        <f>+'[1]Orç Variant JOINV'!H66</f>
        <v>78466.782555164638</v>
      </c>
    </row>
    <row r="37" spans="2:14" ht="15.75">
      <c r="B37" s="55" t="s">
        <v>59</v>
      </c>
      <c r="C37" s="56" t="s">
        <v>60</v>
      </c>
      <c r="D37" s="57">
        <f>+'[1]Orç Variant JOINV'!D67</f>
        <v>2.65</v>
      </c>
      <c r="E37" s="15">
        <f>+'[1]Orç Variant JOINV'!E67/1000000</f>
        <v>1.9069836899999999</v>
      </c>
      <c r="F37" s="16">
        <f>+'[1]Orç Variant JOINV'!F67/1000000</f>
        <v>2.6085629895509999</v>
      </c>
      <c r="G37" s="15">
        <f>+'[1]Orç Variant JOINV'!G67</f>
        <v>1.5166063892738371</v>
      </c>
      <c r="H37" s="58">
        <f>+'[1]Orç Variant JOINV'!H67</f>
        <v>84349.632328911961</v>
      </c>
    </row>
    <row r="38" spans="2:14" ht="16.5" thickBot="1">
      <c r="B38" s="59" t="s">
        <v>61</v>
      </c>
      <c r="C38" s="60" t="s">
        <v>62</v>
      </c>
      <c r="D38" s="59">
        <f>+'[1]Orç Variant JOINV'!D68</f>
        <v>100</v>
      </c>
      <c r="E38" s="37">
        <f>+'[1]Orç Variant JOINV'!E68/1000000</f>
        <v>72.016721380000007</v>
      </c>
      <c r="F38" s="38">
        <f>+'[1]Orç Variant JOINV'!F68/1000000</f>
        <v>98.511673175702001</v>
      </c>
      <c r="G38" s="37">
        <f>+'[1]Orç Variant JOINV'!G68</f>
        <v>56.807261012262785</v>
      </c>
      <c r="H38" s="39">
        <f>+'[1]Orç Variant JOINV'!H68</f>
        <v>3159469.4667554391</v>
      </c>
      <c r="N38" s="40"/>
    </row>
    <row r="39" spans="2:14">
      <c r="B39" s="29" t="s">
        <v>90</v>
      </c>
      <c r="C39" s="30" t="s">
        <v>199</v>
      </c>
      <c r="D39" s="177">
        <v>0.05</v>
      </c>
      <c r="E39" s="33"/>
      <c r="F39" s="178"/>
      <c r="G39" s="31">
        <f>D39*G38</f>
        <v>2.8403630506131394</v>
      </c>
      <c r="H39" s="33">
        <f>+G39*1000000/17.98</f>
        <v>157973.47333777192</v>
      </c>
      <c r="N39" s="40"/>
    </row>
    <row r="40" spans="2:14" ht="16.5" thickBot="1">
      <c r="B40" s="179" t="s">
        <v>200</v>
      </c>
      <c r="C40" s="180" t="s">
        <v>91</v>
      </c>
      <c r="D40" s="181"/>
      <c r="E40" s="182"/>
      <c r="F40" s="183"/>
      <c r="G40" s="184">
        <f>G39+G38</f>
        <v>59.647624062875927</v>
      </c>
      <c r="H40" s="182">
        <f>+G40*1000000/17.98</f>
        <v>3317442.9400932104</v>
      </c>
      <c r="N40" s="40"/>
    </row>
    <row r="41" spans="2:14" ht="15.75">
      <c r="B41" s="61" t="s">
        <v>63</v>
      </c>
      <c r="C41" s="61"/>
      <c r="D41" s="50"/>
      <c r="E41" s="62"/>
      <c r="F41" s="63"/>
      <c r="G41" s="62"/>
      <c r="H41" s="64"/>
      <c r="N41" s="40"/>
    </row>
    <row r="42" spans="2:14" ht="15.75">
      <c r="B42" s="65" t="s">
        <v>64</v>
      </c>
      <c r="C42" s="65"/>
      <c r="D42" s="66">
        <v>1.3678999999999999</v>
      </c>
      <c r="E42" s="14" t="s">
        <v>65</v>
      </c>
      <c r="F42" s="14"/>
      <c r="G42" s="67">
        <v>1.72</v>
      </c>
      <c r="H42" s="68"/>
    </row>
    <row r="43" spans="2:14" ht="15.75">
      <c r="B43" s="69" t="s">
        <v>34</v>
      </c>
      <c r="C43" s="70"/>
      <c r="D43" s="70"/>
      <c r="E43" s="70"/>
      <c r="F43" s="70"/>
      <c r="G43" s="70"/>
      <c r="H43" s="70"/>
    </row>
    <row r="51" spans="2:11" ht="15.75">
      <c r="B51" s="1" t="s">
        <v>0</v>
      </c>
      <c r="C51" s="71"/>
      <c r="D51" s="71"/>
      <c r="E51" s="71"/>
      <c r="F51" s="71"/>
      <c r="G51" s="71"/>
      <c r="H51" s="71"/>
      <c r="I51" s="71"/>
      <c r="J51" s="71"/>
      <c r="K51" s="71"/>
    </row>
    <row r="52" spans="2:11" ht="16.5" thickBot="1">
      <c r="B52" s="1" t="s">
        <v>66</v>
      </c>
      <c r="C52" s="71"/>
      <c r="D52" s="71"/>
      <c r="E52" s="71"/>
      <c r="F52" s="71"/>
      <c r="G52" s="71"/>
      <c r="H52" s="71"/>
      <c r="I52" s="71"/>
      <c r="J52" s="71"/>
      <c r="K52" s="71"/>
    </row>
    <row r="53" spans="2:11" ht="15.75">
      <c r="B53" s="283" t="s">
        <v>3</v>
      </c>
      <c r="C53" s="283" t="s">
        <v>67</v>
      </c>
      <c r="D53" s="285" t="s">
        <v>68</v>
      </c>
      <c r="E53" s="283" t="s">
        <v>69</v>
      </c>
      <c r="F53" s="282" t="s">
        <v>201</v>
      </c>
      <c r="G53" s="282"/>
      <c r="H53" s="282"/>
      <c r="I53" s="282" t="s">
        <v>202</v>
      </c>
      <c r="J53" s="282"/>
      <c r="K53" s="282"/>
    </row>
    <row r="54" spans="2:11" ht="63">
      <c r="B54" s="284"/>
      <c r="C54" s="284"/>
      <c r="D54" s="286"/>
      <c r="E54" s="284"/>
      <c r="F54" s="72" t="s">
        <v>70</v>
      </c>
      <c r="G54" s="72" t="s">
        <v>71</v>
      </c>
      <c r="H54" s="73" t="s">
        <v>5</v>
      </c>
      <c r="I54" s="72" t="s">
        <v>71</v>
      </c>
      <c r="J54" s="72" t="s">
        <v>72</v>
      </c>
      <c r="K54" s="72" t="s">
        <v>73</v>
      </c>
    </row>
    <row r="55" spans="2:11" ht="15.75">
      <c r="B55" s="74" t="s">
        <v>10</v>
      </c>
      <c r="C55" s="75" t="s">
        <v>74</v>
      </c>
      <c r="D55" s="74"/>
      <c r="E55" s="76"/>
      <c r="F55" s="71"/>
      <c r="G55" s="70"/>
      <c r="H55" s="70"/>
      <c r="I55" s="70"/>
      <c r="J55" s="70"/>
      <c r="K55" s="70"/>
    </row>
    <row r="56" spans="2:11" ht="15.75">
      <c r="B56" s="74" t="s">
        <v>40</v>
      </c>
      <c r="C56" s="77" t="s">
        <v>75</v>
      </c>
      <c r="D56" s="74" t="s">
        <v>76</v>
      </c>
      <c r="E56" s="76">
        <v>1</v>
      </c>
      <c r="F56" s="76">
        <v>1563758.71</v>
      </c>
      <c r="G56" s="78">
        <v>1.5637587099999999</v>
      </c>
      <c r="H56" s="79">
        <v>1.9800000000000002E-2</v>
      </c>
      <c r="I56" s="80">
        <v>3.6849974001149999</v>
      </c>
      <c r="J56" s="81">
        <v>2.1424403489040698</v>
      </c>
      <c r="K56" s="185">
        <f t="shared" ref="K56:K63" si="0">+J56*1000000/27.98</f>
        <v>76570.419903647955</v>
      </c>
    </row>
    <row r="57" spans="2:11" ht="15.75">
      <c r="B57" s="74" t="s">
        <v>77</v>
      </c>
      <c r="C57" s="77" t="s">
        <v>78</v>
      </c>
      <c r="D57" s="74" t="s">
        <v>76</v>
      </c>
      <c r="E57" s="76">
        <v>27.98</v>
      </c>
      <c r="F57" s="76">
        <v>11135.61</v>
      </c>
      <c r="G57" s="78">
        <v>0.31157436780000003</v>
      </c>
      <c r="H57" s="79">
        <v>3.8999999999999998E-3</v>
      </c>
      <c r="I57" s="80">
        <v>0.73422499772070005</v>
      </c>
      <c r="J57" s="81">
        <v>0.42687499867482559</v>
      </c>
      <c r="K57" s="185">
        <f t="shared" si="0"/>
        <v>15256.433119186047</v>
      </c>
    </row>
    <row r="58" spans="2:11" ht="15.75">
      <c r="B58" s="74" t="s">
        <v>79</v>
      </c>
      <c r="C58" s="77" t="s">
        <v>80</v>
      </c>
      <c r="D58" s="74" t="s">
        <v>76</v>
      </c>
      <c r="E58" s="76">
        <v>27.98</v>
      </c>
      <c r="F58" s="76">
        <v>1105540.2</v>
      </c>
      <c r="G58" s="78">
        <v>30.933014795999998</v>
      </c>
      <c r="H58" s="79">
        <v>0.39100000000000001</v>
      </c>
      <c r="I58" s="80">
        <v>72.893649366774</v>
      </c>
      <c r="J58" s="81">
        <v>42.380028701612794</v>
      </c>
      <c r="K58" s="185">
        <f t="shared" si="0"/>
        <v>1514654.3495930233</v>
      </c>
    </row>
    <row r="59" spans="2:11" ht="15.75">
      <c r="B59" s="74" t="s">
        <v>81</v>
      </c>
      <c r="C59" s="77" t="s">
        <v>44</v>
      </c>
      <c r="D59" s="74" t="s">
        <v>76</v>
      </c>
      <c r="E59" s="76">
        <v>27.98</v>
      </c>
      <c r="F59" s="76">
        <v>167235.53</v>
      </c>
      <c r="G59" s="78">
        <v>4.6792501293999997</v>
      </c>
      <c r="H59" s="79">
        <v>5.91E-2</v>
      </c>
      <c r="I59" s="80">
        <v>11.0266529299311</v>
      </c>
      <c r="J59" s="81">
        <v>6.410844726704128</v>
      </c>
      <c r="K59" s="185">
        <f t="shared" si="0"/>
        <v>229122.39909593025</v>
      </c>
    </row>
    <row r="60" spans="2:11" ht="15.75">
      <c r="B60" s="82" t="s">
        <v>82</v>
      </c>
      <c r="C60" s="83" t="s">
        <v>83</v>
      </c>
      <c r="D60" s="82" t="s">
        <v>76</v>
      </c>
      <c r="E60" s="84">
        <v>27.98</v>
      </c>
      <c r="F60" s="84">
        <v>111490.35</v>
      </c>
      <c r="G60" s="85">
        <v>3.1194999930000002</v>
      </c>
      <c r="H60" s="86">
        <v>3.9399999999999998E-2</v>
      </c>
      <c r="I60" s="87">
        <v>7.3511017335045006</v>
      </c>
      <c r="J60" s="88">
        <v>4.2738963566886632</v>
      </c>
      <c r="K60" s="186">
        <f t="shared" si="0"/>
        <v>152748.26149709304</v>
      </c>
    </row>
    <row r="61" spans="2:11" ht="15.75">
      <c r="B61" s="74" t="s">
        <v>84</v>
      </c>
      <c r="C61" s="77" t="s">
        <v>85</v>
      </c>
      <c r="D61" s="74" t="s">
        <v>76</v>
      </c>
      <c r="E61" s="76">
        <v>27.98</v>
      </c>
      <c r="F61" s="76">
        <v>2959160.4</v>
      </c>
      <c r="G61" s="80">
        <v>40.60709799619999</v>
      </c>
      <c r="H61" s="79">
        <v>0.51319999999999999</v>
      </c>
      <c r="I61" s="80">
        <v>95.690626428045306</v>
      </c>
      <c r="J61" s="81">
        <v>55.634085132584474</v>
      </c>
      <c r="K61" s="185">
        <f>SUM(K56:K60)</f>
        <v>1988351.8632088806</v>
      </c>
    </row>
    <row r="62" spans="2:11" ht="15.75">
      <c r="B62" s="74" t="s">
        <v>12</v>
      </c>
      <c r="C62" s="77" t="s">
        <v>86</v>
      </c>
      <c r="D62" s="74" t="s">
        <v>87</v>
      </c>
      <c r="E62" s="76">
        <v>665.93</v>
      </c>
      <c r="F62" s="76">
        <v>23468.16</v>
      </c>
      <c r="G62" s="190">
        <v>15.628151788799999</v>
      </c>
      <c r="H62" s="191">
        <v>0.19750000000000001</v>
      </c>
      <c r="I62" s="105">
        <v>36.827739690307197</v>
      </c>
      <c r="J62" s="190">
        <v>21.411476564132091</v>
      </c>
      <c r="K62" s="189">
        <f t="shared" si="0"/>
        <v>765242.19314267661</v>
      </c>
    </row>
    <row r="63" spans="2:11" ht="15.75">
      <c r="B63" s="82" t="s">
        <v>14</v>
      </c>
      <c r="C63" s="77" t="s">
        <v>88</v>
      </c>
      <c r="D63" s="74" t="s">
        <v>76</v>
      </c>
      <c r="E63" s="76">
        <v>27.98</v>
      </c>
      <c r="F63" s="76">
        <v>699222.35</v>
      </c>
      <c r="G63" s="81">
        <v>19.564241353</v>
      </c>
      <c r="H63" s="79">
        <v>0.24729999999999999</v>
      </c>
      <c r="I63" s="80">
        <v>46.103134748344502</v>
      </c>
      <c r="J63" s="81">
        <v>26.804148109502616</v>
      </c>
      <c r="K63" s="189">
        <f t="shared" si="0"/>
        <v>957975.27196220937</v>
      </c>
    </row>
    <row r="64" spans="2:11" ht="15.75">
      <c r="B64" s="82" t="s">
        <v>16</v>
      </c>
      <c r="C64" s="90" t="s">
        <v>89</v>
      </c>
      <c r="D64" s="89" t="s">
        <v>76</v>
      </c>
      <c r="E64" s="91">
        <v>27.98</v>
      </c>
      <c r="F64" s="92"/>
      <c r="G64" s="93">
        <v>75.799491137999979</v>
      </c>
      <c r="H64" s="94">
        <v>1</v>
      </c>
      <c r="I64" s="92">
        <v>178.621500866697</v>
      </c>
      <c r="J64" s="93">
        <v>103.84970980621918</v>
      </c>
      <c r="K64" s="188">
        <f>SUM(K61:K63)</f>
        <v>3711569.328313767</v>
      </c>
    </row>
    <row r="65" spans="2:11" ht="15.75">
      <c r="B65" s="82" t="s">
        <v>61</v>
      </c>
      <c r="C65" s="95" t="s">
        <v>29</v>
      </c>
      <c r="D65" s="82"/>
      <c r="E65" s="96">
        <v>0.05</v>
      </c>
      <c r="F65" s="87"/>
      <c r="G65" s="88"/>
      <c r="H65" s="97"/>
      <c r="I65" s="87"/>
      <c r="J65" s="88">
        <v>5.1924854903109594</v>
      </c>
      <c r="K65" s="186">
        <f>+J65*1000000/27.98</f>
        <v>185578.46641568834</v>
      </c>
    </row>
    <row r="66" spans="2:11" ht="16.5" thickBot="1">
      <c r="B66" s="98" t="s">
        <v>90</v>
      </c>
      <c r="C66" s="99" t="s">
        <v>91</v>
      </c>
      <c r="D66" s="98"/>
      <c r="E66" s="100"/>
      <c r="F66" s="101"/>
      <c r="G66" s="102"/>
      <c r="H66" s="103"/>
      <c r="I66" s="101"/>
      <c r="J66" s="104">
        <v>109.04219529653014</v>
      </c>
      <c r="K66" s="187">
        <v>3897147.7947294544</v>
      </c>
    </row>
    <row r="67" spans="2:11" ht="15.75">
      <c r="B67" s="71" t="s">
        <v>92</v>
      </c>
      <c r="C67" s="71" t="s">
        <v>93</v>
      </c>
      <c r="D67" s="71"/>
      <c r="E67" s="71"/>
      <c r="F67" s="71"/>
      <c r="G67" s="105">
        <v>2.3565</v>
      </c>
      <c r="H67" s="71"/>
      <c r="I67" s="71"/>
      <c r="J67" s="71"/>
      <c r="K67" s="71"/>
    </row>
    <row r="68" spans="2:11" ht="15.75">
      <c r="B68" s="71" t="s">
        <v>94</v>
      </c>
      <c r="C68" s="71" t="s">
        <v>94</v>
      </c>
      <c r="D68" s="71"/>
      <c r="E68" s="71"/>
      <c r="F68" s="106" t="s">
        <v>95</v>
      </c>
      <c r="G68" s="107">
        <v>1.72</v>
      </c>
      <c r="H68" s="71"/>
      <c r="I68" s="71"/>
      <c r="J68" s="105"/>
      <c r="K68" s="71"/>
    </row>
    <row r="69" spans="2:11">
      <c r="B69" s="3" t="s">
        <v>96</v>
      </c>
      <c r="C69" s="3"/>
      <c r="D69" s="3"/>
      <c r="E69" s="3"/>
      <c r="F69" s="3"/>
      <c r="G69" s="108"/>
      <c r="H69" s="3"/>
      <c r="I69" s="3"/>
      <c r="J69" s="3"/>
      <c r="K69" s="3"/>
    </row>
    <row r="70" spans="2:11">
      <c r="J70" s="109">
        <v>109.04219529653014</v>
      </c>
      <c r="K70" s="109">
        <v>3897147.7947294544</v>
      </c>
    </row>
    <row r="73" spans="2:11" ht="15.75">
      <c r="B73" s="1" t="s">
        <v>0</v>
      </c>
      <c r="C73" s="1"/>
      <c r="D73" s="1"/>
      <c r="E73" s="1"/>
      <c r="F73" s="70"/>
    </row>
    <row r="74" spans="2:11" ht="16.5" thickBot="1">
      <c r="B74" s="326" t="s">
        <v>97</v>
      </c>
      <c r="C74" s="326"/>
      <c r="D74" s="326"/>
      <c r="E74" s="326"/>
      <c r="F74" s="326"/>
    </row>
    <row r="75" spans="2:11" ht="15.75">
      <c r="B75" s="1" t="s">
        <v>98</v>
      </c>
      <c r="C75" s="327" t="s">
        <v>68</v>
      </c>
      <c r="D75" s="303" t="s">
        <v>69</v>
      </c>
      <c r="E75" s="328" t="s">
        <v>99</v>
      </c>
      <c r="F75" s="110" t="s">
        <v>100</v>
      </c>
    </row>
    <row r="76" spans="2:11" ht="15.75">
      <c r="B76" s="111" t="s">
        <v>101</v>
      </c>
      <c r="C76" s="288"/>
      <c r="D76" s="290"/>
      <c r="E76" s="292"/>
      <c r="F76" s="112" t="s">
        <v>102</v>
      </c>
    </row>
    <row r="77" spans="2:11" ht="15.75">
      <c r="B77" s="70" t="s">
        <v>103</v>
      </c>
      <c r="C77" s="70" t="s">
        <v>68</v>
      </c>
      <c r="D77" s="113">
        <v>0</v>
      </c>
      <c r="E77" s="114">
        <v>6213978.787878789</v>
      </c>
      <c r="F77" s="115">
        <v>0</v>
      </c>
    </row>
    <row r="78" spans="2:11" ht="15.75">
      <c r="B78" s="70" t="s">
        <v>104</v>
      </c>
      <c r="C78" s="70"/>
      <c r="D78" s="113"/>
      <c r="E78" s="114"/>
      <c r="F78" s="115"/>
    </row>
    <row r="79" spans="2:11" ht="15.75">
      <c r="B79" s="70" t="s">
        <v>105</v>
      </c>
      <c r="C79" s="70" t="s">
        <v>106</v>
      </c>
      <c r="D79" s="113">
        <v>16</v>
      </c>
      <c r="E79" s="114">
        <v>131515.15151515152</v>
      </c>
      <c r="F79" s="115">
        <v>2.1042424242424245</v>
      </c>
    </row>
    <row r="80" spans="2:11" ht="15.75">
      <c r="B80" s="70" t="s">
        <v>107</v>
      </c>
      <c r="C80" s="70" t="s">
        <v>108</v>
      </c>
      <c r="D80" s="113">
        <v>1</v>
      </c>
      <c r="E80" s="114">
        <v>1733766.2337662338</v>
      </c>
      <c r="F80" s="115">
        <v>1.7337662337662338</v>
      </c>
    </row>
    <row r="81" spans="2:12" ht="15.75">
      <c r="B81" s="70" t="s">
        <v>109</v>
      </c>
      <c r="C81" s="70" t="s">
        <v>68</v>
      </c>
      <c r="D81" s="113">
        <v>0</v>
      </c>
      <c r="E81" s="114">
        <v>477575.75757575757</v>
      </c>
      <c r="F81" s="115">
        <v>0</v>
      </c>
    </row>
    <row r="82" spans="2:12" ht="15.75">
      <c r="B82" s="116" t="s">
        <v>110</v>
      </c>
      <c r="C82" s="116" t="s">
        <v>111</v>
      </c>
      <c r="D82" s="113">
        <v>31</v>
      </c>
      <c r="E82" s="114">
        <v>136969.69696969699</v>
      </c>
      <c r="F82" s="115">
        <v>4.2460606060606079</v>
      </c>
    </row>
    <row r="83" spans="2:12" ht="16.5" thickBot="1">
      <c r="B83" s="99" t="s">
        <v>112</v>
      </c>
      <c r="C83" s="117"/>
      <c r="D83" s="117"/>
      <c r="E83" s="117"/>
      <c r="F83" s="118">
        <v>8.0840692640692673</v>
      </c>
      <c r="H83">
        <v>8.0840692640692673</v>
      </c>
    </row>
    <row r="84" spans="2:12" ht="15.75">
      <c r="B84" s="293" t="s">
        <v>113</v>
      </c>
      <c r="C84" s="293"/>
      <c r="D84" s="293"/>
      <c r="E84" s="293"/>
      <c r="F84" s="293"/>
    </row>
    <row r="87" spans="2:12" ht="15.75">
      <c r="B87" s="119" t="s">
        <v>0</v>
      </c>
      <c r="C87" s="119"/>
      <c r="D87" s="68"/>
      <c r="E87" s="68"/>
      <c r="F87" s="68"/>
      <c r="G87" s="120"/>
      <c r="H87" s="120"/>
      <c r="I87" s="121"/>
      <c r="J87" s="3"/>
    </row>
    <row r="88" spans="2:12" ht="15.75">
      <c r="B88" s="119" t="s">
        <v>114</v>
      </c>
      <c r="C88" s="119"/>
      <c r="D88" s="68"/>
      <c r="E88" s="68"/>
      <c r="F88" s="68"/>
      <c r="G88" s="120"/>
      <c r="H88" s="120"/>
      <c r="I88" s="121"/>
      <c r="J88" s="3"/>
    </row>
    <row r="89" spans="2:12" ht="16.5" thickBot="1">
      <c r="B89" s="324" t="s">
        <v>115</v>
      </c>
      <c r="C89" s="324"/>
      <c r="D89" s="324"/>
      <c r="E89" s="324"/>
      <c r="F89" s="324"/>
      <c r="G89" s="122"/>
      <c r="H89" s="122"/>
      <c r="I89" s="122"/>
      <c r="J89" s="123"/>
    </row>
    <row r="90" spans="2:12" ht="15.75" customHeight="1">
      <c r="B90" s="304" t="s">
        <v>116</v>
      </c>
      <c r="C90" s="325" t="s">
        <v>117</v>
      </c>
      <c r="D90" s="304" t="s">
        <v>118</v>
      </c>
      <c r="E90" s="304"/>
      <c r="F90" s="304"/>
      <c r="G90" s="304"/>
      <c r="H90" s="304"/>
      <c r="I90" s="314" t="s">
        <v>119</v>
      </c>
      <c r="J90" s="314" t="s">
        <v>120</v>
      </c>
    </row>
    <row r="91" spans="2:12" ht="15" customHeight="1">
      <c r="B91" s="322"/>
      <c r="C91" s="323"/>
      <c r="D91" s="322" t="s">
        <v>121</v>
      </c>
      <c r="E91" s="322" t="s">
        <v>122</v>
      </c>
      <c r="F91" s="322" t="s">
        <v>112</v>
      </c>
      <c r="G91" s="322" t="s">
        <v>123</v>
      </c>
      <c r="H91" s="323" t="s">
        <v>124</v>
      </c>
      <c r="I91" s="321"/>
      <c r="J91" s="321"/>
    </row>
    <row r="92" spans="2:12" ht="15" customHeight="1">
      <c r="B92" s="322"/>
      <c r="C92" s="323"/>
      <c r="D92" s="322"/>
      <c r="E92" s="322"/>
      <c r="F92" s="322"/>
      <c r="G92" s="322"/>
      <c r="H92" s="323"/>
      <c r="I92" s="315"/>
      <c r="J92" s="315"/>
    </row>
    <row r="93" spans="2:12" ht="15.75">
      <c r="B93" s="124" t="s">
        <v>125</v>
      </c>
      <c r="C93" s="125">
        <v>15</v>
      </c>
      <c r="D93" s="126">
        <v>1300</v>
      </c>
      <c r="E93" s="126">
        <v>1150</v>
      </c>
      <c r="F93" s="126">
        <v>17250</v>
      </c>
      <c r="G93" s="126">
        <v>1800</v>
      </c>
      <c r="H93" s="126">
        <v>9750</v>
      </c>
      <c r="I93" s="126">
        <v>2048905.2273530029</v>
      </c>
      <c r="J93" s="127">
        <v>19.976825966691777</v>
      </c>
    </row>
    <row r="94" spans="2:12" ht="16.5" thickBot="1">
      <c r="B94" s="128" t="s">
        <v>126</v>
      </c>
      <c r="C94" s="129"/>
      <c r="D94" s="129"/>
      <c r="E94" s="129"/>
      <c r="F94" s="129"/>
      <c r="G94" s="129"/>
      <c r="H94" s="129"/>
      <c r="I94" s="129"/>
      <c r="J94" s="104">
        <v>19.976825966691777</v>
      </c>
      <c r="L94">
        <v>19.976825966691777</v>
      </c>
    </row>
    <row r="95" spans="2:12" ht="15.75">
      <c r="B95" s="121" t="s">
        <v>127</v>
      </c>
      <c r="C95" s="121"/>
      <c r="D95" s="121"/>
      <c r="E95" s="121"/>
      <c r="F95" s="121"/>
      <c r="G95" s="121"/>
      <c r="H95" s="121"/>
      <c r="I95" s="121"/>
      <c r="J95" s="3"/>
    </row>
    <row r="98" spans="2:5" ht="15.75">
      <c r="B98" s="130" t="s">
        <v>0</v>
      </c>
      <c r="C98" s="131"/>
      <c r="D98" s="120"/>
      <c r="E98" s="120"/>
    </row>
    <row r="99" spans="2:5" ht="15.75">
      <c r="B99" s="131" t="s">
        <v>128</v>
      </c>
      <c r="C99" s="131"/>
      <c r="D99" s="120"/>
      <c r="E99" s="120"/>
    </row>
    <row r="100" spans="2:5" ht="16.5" thickBot="1">
      <c r="B100" s="131" t="s">
        <v>129</v>
      </c>
      <c r="C100" s="132"/>
      <c r="D100" s="122"/>
      <c r="E100" s="122"/>
    </row>
    <row r="101" spans="2:5" ht="15.75">
      <c r="B101" s="289" t="s">
        <v>130</v>
      </c>
      <c r="C101" s="304" t="s">
        <v>131</v>
      </c>
      <c r="D101" s="304"/>
      <c r="E101" s="304"/>
    </row>
    <row r="102" spans="2:5">
      <c r="B102" s="303"/>
      <c r="C102" s="305" t="s">
        <v>132</v>
      </c>
      <c r="D102" s="305" t="s">
        <v>123</v>
      </c>
      <c r="E102" s="305" t="s">
        <v>133</v>
      </c>
    </row>
    <row r="103" spans="2:5">
      <c r="B103" s="303"/>
      <c r="C103" s="290"/>
      <c r="D103" s="290"/>
      <c r="E103" s="290"/>
    </row>
    <row r="104" spans="2:5" ht="15.75">
      <c r="B104" s="290"/>
      <c r="C104" s="133" t="s">
        <v>87</v>
      </c>
      <c r="D104" s="133" t="s">
        <v>87</v>
      </c>
      <c r="E104" s="133" t="s">
        <v>87</v>
      </c>
    </row>
    <row r="105" spans="2:5" ht="15.75">
      <c r="B105" s="134" t="s">
        <v>134</v>
      </c>
      <c r="C105" s="135">
        <v>1300</v>
      </c>
      <c r="D105" s="135">
        <v>1300</v>
      </c>
      <c r="E105" s="135"/>
    </row>
    <row r="106" spans="2:5" ht="15.75">
      <c r="B106" s="134" t="s">
        <v>135</v>
      </c>
      <c r="C106" s="135">
        <v>2850</v>
      </c>
      <c r="D106" s="135">
        <v>2850</v>
      </c>
      <c r="E106" s="135"/>
    </row>
    <row r="107" spans="2:5" ht="15.75">
      <c r="B107" s="134" t="s">
        <v>136</v>
      </c>
      <c r="C107" s="135">
        <v>1628</v>
      </c>
      <c r="D107" s="135">
        <v>1628</v>
      </c>
      <c r="E107" s="135"/>
    </row>
    <row r="108" spans="2:5" ht="15.75">
      <c r="B108" s="134" t="s">
        <v>137</v>
      </c>
      <c r="C108" s="135">
        <v>1300</v>
      </c>
      <c r="D108" s="135">
        <v>1300</v>
      </c>
      <c r="E108" s="135"/>
    </row>
    <row r="109" spans="2:5" ht="15.75">
      <c r="B109" s="134" t="s">
        <v>138</v>
      </c>
      <c r="C109" s="135">
        <v>1300</v>
      </c>
      <c r="D109" s="135">
        <v>1300</v>
      </c>
      <c r="E109" s="135"/>
    </row>
    <row r="110" spans="2:5" ht="15.75">
      <c r="B110" s="134" t="s">
        <v>139</v>
      </c>
      <c r="C110" s="135">
        <v>1300</v>
      </c>
      <c r="D110" s="135">
        <v>1300</v>
      </c>
      <c r="E110" s="135"/>
    </row>
    <row r="111" spans="2:5" ht="15.75">
      <c r="B111" s="134" t="s">
        <v>140</v>
      </c>
      <c r="C111" s="135">
        <v>1246</v>
      </c>
      <c r="D111" s="135">
        <v>1300</v>
      </c>
      <c r="E111" s="135">
        <v>54</v>
      </c>
    </row>
    <row r="112" spans="2:5" ht="15.75">
      <c r="B112" s="134" t="s">
        <v>141</v>
      </c>
      <c r="C112" s="135">
        <v>1651</v>
      </c>
      <c r="D112" s="135">
        <v>1651</v>
      </c>
      <c r="E112" s="135"/>
    </row>
    <row r="113" spans="2:8" ht="15.75">
      <c r="B113" s="134" t="s">
        <v>142</v>
      </c>
      <c r="C113" s="135">
        <v>1795</v>
      </c>
      <c r="D113" s="135">
        <v>1795</v>
      </c>
      <c r="E113" s="135"/>
    </row>
    <row r="114" spans="2:8" ht="15.75">
      <c r="B114" s="134" t="s">
        <v>143</v>
      </c>
      <c r="C114" s="135">
        <v>559</v>
      </c>
      <c r="D114" s="135">
        <v>1300</v>
      </c>
      <c r="E114" s="135">
        <v>741</v>
      </c>
    </row>
    <row r="115" spans="2:8" ht="15.75">
      <c r="B115" s="134" t="s">
        <v>144</v>
      </c>
      <c r="C115" s="135">
        <v>1333</v>
      </c>
      <c r="D115" s="135">
        <v>1333</v>
      </c>
      <c r="E115" s="135"/>
    </row>
    <row r="116" spans="2:8" ht="15.75">
      <c r="B116" s="134" t="s">
        <v>145</v>
      </c>
      <c r="C116" s="135">
        <v>1637</v>
      </c>
      <c r="D116" s="135">
        <v>1637</v>
      </c>
      <c r="E116" s="135"/>
    </row>
    <row r="117" spans="2:8" ht="15.75">
      <c r="B117" s="134" t="s">
        <v>146</v>
      </c>
      <c r="C117" s="135">
        <v>2983</v>
      </c>
      <c r="D117" s="135">
        <v>2983</v>
      </c>
      <c r="E117" s="135"/>
    </row>
    <row r="118" spans="2:8" ht="15.75">
      <c r="B118" s="134" t="s">
        <v>147</v>
      </c>
      <c r="C118" s="135">
        <v>1800</v>
      </c>
      <c r="D118" s="135">
        <v>1800</v>
      </c>
      <c r="E118" s="135"/>
    </row>
    <row r="119" spans="2:8" ht="15.75">
      <c r="B119" s="134" t="s">
        <v>148</v>
      </c>
      <c r="C119" s="135">
        <v>1379</v>
      </c>
      <c r="D119" s="135">
        <v>1379</v>
      </c>
      <c r="E119" s="135"/>
    </row>
    <row r="120" spans="2:8" ht="15.75">
      <c r="B120" s="134" t="s">
        <v>149</v>
      </c>
      <c r="C120" s="135">
        <v>1662</v>
      </c>
      <c r="D120" s="135">
        <v>1662</v>
      </c>
      <c r="E120" s="135"/>
    </row>
    <row r="121" spans="2:8" ht="15.75">
      <c r="B121" s="124" t="s">
        <v>150</v>
      </c>
      <c r="C121" s="136">
        <v>1490</v>
      </c>
      <c r="D121" s="136">
        <v>1850</v>
      </c>
      <c r="E121" s="136">
        <v>360</v>
      </c>
    </row>
    <row r="122" spans="2:8" ht="15.75">
      <c r="B122" s="131" t="s">
        <v>151</v>
      </c>
      <c r="C122" s="137">
        <v>25723</v>
      </c>
      <c r="D122" s="137">
        <v>26518</v>
      </c>
      <c r="E122" s="137">
        <v>795</v>
      </c>
    </row>
    <row r="123" spans="2:8" ht="15.75">
      <c r="B123" s="138" t="s">
        <v>152</v>
      </c>
      <c r="C123" s="135"/>
      <c r="D123" s="139"/>
      <c r="E123" s="140">
        <v>2.0489052273530031</v>
      </c>
    </row>
    <row r="124" spans="2:8" ht="16.5" thickBot="1">
      <c r="B124" s="141" t="s">
        <v>153</v>
      </c>
      <c r="C124" s="142"/>
      <c r="D124" s="142"/>
      <c r="E124" s="143">
        <v>1.6288796557456373</v>
      </c>
      <c r="G124">
        <v>1.6288796557456373</v>
      </c>
    </row>
    <row r="125" spans="2:8" ht="15.75">
      <c r="B125" s="120" t="s">
        <v>154</v>
      </c>
      <c r="C125" s="120"/>
      <c r="D125" s="120"/>
      <c r="E125" s="120"/>
    </row>
    <row r="128" spans="2:8" ht="15.75">
      <c r="B128" s="138" t="s">
        <v>0</v>
      </c>
      <c r="C128" s="120"/>
      <c r="D128" s="120"/>
      <c r="E128" s="120"/>
      <c r="F128" s="120"/>
      <c r="G128" s="120"/>
      <c r="H128" s="120"/>
    </row>
    <row r="129" spans="2:8" ht="16.5" thickBot="1">
      <c r="B129" s="141" t="s">
        <v>155</v>
      </c>
      <c r="C129" s="141"/>
      <c r="D129" s="141"/>
      <c r="E129" s="141"/>
      <c r="F129" s="122"/>
      <c r="G129" s="122"/>
      <c r="H129" s="122"/>
    </row>
    <row r="130" spans="2:8" ht="15.75">
      <c r="B130" s="285" t="s">
        <v>156</v>
      </c>
      <c r="C130" s="285" t="s">
        <v>157</v>
      </c>
      <c r="D130" s="285" t="s">
        <v>112</v>
      </c>
      <c r="E130" s="144">
        <v>2010</v>
      </c>
      <c r="F130" s="145">
        <v>2015</v>
      </c>
      <c r="G130" s="145">
        <v>2030</v>
      </c>
      <c r="H130" s="145">
        <v>2045</v>
      </c>
    </row>
    <row r="131" spans="2:8" ht="15.75">
      <c r="B131" s="286"/>
      <c r="C131" s="286"/>
      <c r="D131" s="286"/>
      <c r="E131" s="146"/>
      <c r="F131" s="112" t="s">
        <v>158</v>
      </c>
      <c r="G131" s="112" t="s">
        <v>159</v>
      </c>
      <c r="H131" s="112" t="s">
        <v>160</v>
      </c>
    </row>
    <row r="132" spans="2:8" ht="15.75">
      <c r="B132" s="147" t="s">
        <v>161</v>
      </c>
      <c r="C132" s="121"/>
      <c r="D132" s="148"/>
      <c r="E132" s="121"/>
      <c r="F132" s="121"/>
      <c r="G132" s="121"/>
      <c r="H132" s="121"/>
    </row>
    <row r="133" spans="2:8" ht="15.75">
      <c r="B133" s="120" t="s">
        <v>162</v>
      </c>
      <c r="C133" s="139" t="s">
        <v>111</v>
      </c>
      <c r="D133" s="149">
        <v>30</v>
      </c>
      <c r="E133" s="150"/>
      <c r="F133" s="150">
        <v>17</v>
      </c>
      <c r="G133" s="150">
        <v>5</v>
      </c>
      <c r="H133" s="150">
        <v>8</v>
      </c>
    </row>
    <row r="134" spans="2:8" ht="15.75">
      <c r="B134" s="121" t="s">
        <v>163</v>
      </c>
      <c r="C134" s="151" t="s">
        <v>111</v>
      </c>
      <c r="D134" s="149">
        <v>1</v>
      </c>
      <c r="E134" s="150"/>
      <c r="F134" s="150">
        <v>0</v>
      </c>
      <c r="G134" s="150">
        <v>1</v>
      </c>
      <c r="H134" s="150">
        <v>0</v>
      </c>
    </row>
    <row r="135" spans="2:8" ht="15.75">
      <c r="B135" s="152" t="s">
        <v>164</v>
      </c>
      <c r="C135" s="153"/>
      <c r="D135" s="112"/>
      <c r="E135" s="153"/>
      <c r="F135" s="153"/>
      <c r="G135" s="153"/>
      <c r="H135" s="153"/>
    </row>
    <row r="136" spans="2:8" ht="15.75">
      <c r="B136" s="154" t="s">
        <v>165</v>
      </c>
      <c r="C136" s="153" t="s">
        <v>166</v>
      </c>
      <c r="D136" s="155">
        <v>291</v>
      </c>
      <c r="E136" s="156"/>
      <c r="F136" s="156">
        <v>109</v>
      </c>
      <c r="G136" s="156">
        <v>91</v>
      </c>
      <c r="H136" s="156">
        <v>91</v>
      </c>
    </row>
    <row r="137" spans="2:8" ht="15.75">
      <c r="B137" s="147" t="s">
        <v>167</v>
      </c>
      <c r="C137" s="121"/>
      <c r="D137" s="148"/>
      <c r="E137" s="151"/>
      <c r="F137" s="151"/>
      <c r="G137" s="151"/>
      <c r="H137" s="151"/>
    </row>
    <row r="138" spans="2:8" ht="15.75">
      <c r="B138" s="121" t="s">
        <v>168</v>
      </c>
      <c r="C138" s="151" t="s">
        <v>169</v>
      </c>
      <c r="D138" s="148"/>
      <c r="E138" s="151"/>
      <c r="F138" s="157">
        <v>2600000</v>
      </c>
      <c r="G138" s="157">
        <v>2600000</v>
      </c>
      <c r="H138" s="157">
        <v>2600000</v>
      </c>
    </row>
    <row r="139" spans="2:8" ht="15.75">
      <c r="B139" s="121" t="s">
        <v>170</v>
      </c>
      <c r="C139" s="151" t="s">
        <v>169</v>
      </c>
      <c r="D139" s="148"/>
      <c r="E139" s="151"/>
      <c r="F139" s="157">
        <v>1700000</v>
      </c>
      <c r="G139" s="157">
        <v>1700000</v>
      </c>
      <c r="H139" s="157">
        <v>1700000</v>
      </c>
    </row>
    <row r="140" spans="2:8" ht="15.75">
      <c r="B140" s="154" t="s">
        <v>171</v>
      </c>
      <c r="C140" s="153" t="s">
        <v>172</v>
      </c>
      <c r="D140" s="153"/>
      <c r="E140" s="153"/>
      <c r="F140" s="158">
        <v>120000</v>
      </c>
      <c r="G140" s="158">
        <v>120000</v>
      </c>
      <c r="H140" s="158">
        <v>120000</v>
      </c>
    </row>
    <row r="141" spans="2:8" ht="15.75">
      <c r="B141" s="147" t="s">
        <v>173</v>
      </c>
      <c r="C141" s="121"/>
      <c r="D141" s="151"/>
      <c r="E141" s="151"/>
      <c r="F141" s="151"/>
      <c r="G141" s="151"/>
      <c r="H141" s="151"/>
    </row>
    <row r="142" spans="2:8" ht="15.75">
      <c r="B142" s="147" t="s">
        <v>174</v>
      </c>
      <c r="C142" s="148" t="s">
        <v>102</v>
      </c>
      <c r="D142" s="140">
        <v>79.7</v>
      </c>
      <c r="E142" s="159">
        <v>0</v>
      </c>
      <c r="F142" s="159">
        <v>44.2</v>
      </c>
      <c r="G142" s="159">
        <v>14.7</v>
      </c>
      <c r="H142" s="159">
        <v>20.8</v>
      </c>
    </row>
    <row r="143" spans="2:8" ht="15.75">
      <c r="B143" s="147" t="s">
        <v>175</v>
      </c>
      <c r="C143" s="112" t="s">
        <v>102</v>
      </c>
      <c r="D143" s="160">
        <v>34.92</v>
      </c>
      <c r="E143" s="159">
        <v>0</v>
      </c>
      <c r="F143" s="159">
        <v>13.08</v>
      </c>
      <c r="G143" s="159">
        <v>10.92</v>
      </c>
      <c r="H143" s="159">
        <v>10.92</v>
      </c>
    </row>
    <row r="144" spans="2:8" ht="16.5" thickBot="1">
      <c r="B144" s="128" t="s">
        <v>176</v>
      </c>
      <c r="C144" s="161" t="s">
        <v>102</v>
      </c>
      <c r="D144" s="162">
        <v>114.62</v>
      </c>
      <c r="E144" s="162">
        <v>0</v>
      </c>
      <c r="F144" s="162">
        <v>57.28</v>
      </c>
      <c r="G144" s="162">
        <v>25.619999999999997</v>
      </c>
      <c r="H144" s="162">
        <v>31.72</v>
      </c>
    </row>
    <row r="145" spans="2:8" ht="15.75">
      <c r="B145" s="163" t="s">
        <v>177</v>
      </c>
      <c r="C145" s="121"/>
      <c r="D145" s="121"/>
      <c r="E145" s="121"/>
      <c r="F145" s="121"/>
      <c r="G145" s="121"/>
      <c r="H145" s="121"/>
    </row>
    <row r="146" spans="2:8" ht="15.75">
      <c r="B146" s="164" t="s">
        <v>154</v>
      </c>
      <c r="C146" s="121"/>
      <c r="D146" s="121"/>
      <c r="E146" s="121"/>
      <c r="F146" s="121"/>
      <c r="G146" s="121"/>
      <c r="H146" s="121"/>
    </row>
    <row r="147" spans="2:8">
      <c r="D147">
        <v>114.62</v>
      </c>
    </row>
    <row r="149" spans="2:8" ht="15.75">
      <c r="B149" s="147" t="s">
        <v>178</v>
      </c>
      <c r="C149" s="147"/>
      <c r="D149" s="147"/>
    </row>
    <row r="150" spans="2:8" ht="48" customHeight="1" thickBot="1">
      <c r="B150" s="311" t="s">
        <v>179</v>
      </c>
      <c r="C150" s="311"/>
      <c r="D150" s="311"/>
    </row>
    <row r="151" spans="2:8" ht="15.75">
      <c r="B151" s="319" t="s">
        <v>180</v>
      </c>
      <c r="C151" s="319"/>
      <c r="D151" s="165" t="s">
        <v>100</v>
      </c>
    </row>
    <row r="152" spans="2:8" ht="15.75">
      <c r="B152" s="320"/>
      <c r="C152" s="320"/>
      <c r="D152" s="112" t="s">
        <v>102</v>
      </c>
    </row>
    <row r="153" spans="2:8" ht="15.75">
      <c r="B153" s="120" t="s">
        <v>181</v>
      </c>
      <c r="C153" s="138"/>
      <c r="D153" s="166">
        <v>7.9355941082174759</v>
      </c>
    </row>
    <row r="154" spans="2:8" ht="15.75">
      <c r="B154" s="120" t="s">
        <v>182</v>
      </c>
      <c r="C154" s="120"/>
      <c r="D154" s="166">
        <v>13.284167474432858</v>
      </c>
    </row>
    <row r="155" spans="2:8" ht="15.75">
      <c r="B155" s="120" t="s">
        <v>183</v>
      </c>
      <c r="C155" s="120"/>
      <c r="D155" s="166">
        <v>11.95620176266552</v>
      </c>
    </row>
    <row r="156" spans="2:8" ht="15.75">
      <c r="B156" s="120" t="s">
        <v>184</v>
      </c>
      <c r="C156" s="120"/>
      <c r="D156" s="166">
        <v>2.763191397380274</v>
      </c>
    </row>
    <row r="157" spans="2:8" ht="15.75">
      <c r="B157" s="154" t="s">
        <v>185</v>
      </c>
      <c r="C157" s="154"/>
      <c r="D157" s="166">
        <v>6.1743024548598511</v>
      </c>
    </row>
    <row r="158" spans="2:8" ht="16.5" thickBot="1">
      <c r="B158" s="129" t="s">
        <v>186</v>
      </c>
      <c r="C158" s="129"/>
      <c r="D158" s="162">
        <v>42.113457197555981</v>
      </c>
    </row>
    <row r="159" spans="2:8" ht="15.75">
      <c r="B159" s="164" t="s">
        <v>154</v>
      </c>
      <c r="C159" s="120"/>
      <c r="D159" s="120"/>
    </row>
    <row r="163" spans="2:6" ht="15.75">
      <c r="B163" s="138" t="s">
        <v>0</v>
      </c>
      <c r="C163" s="70"/>
      <c r="D163" s="70"/>
      <c r="E163" s="70"/>
      <c r="F163" s="70"/>
    </row>
    <row r="164" spans="2:6" ht="16.5" thickBot="1">
      <c r="B164" s="311" t="s">
        <v>187</v>
      </c>
      <c r="C164" s="311"/>
      <c r="D164" s="311"/>
      <c r="E164" s="311"/>
      <c r="F164" s="167"/>
    </row>
    <row r="165" spans="2:6" ht="15.75">
      <c r="B165" s="289" t="s">
        <v>188</v>
      </c>
      <c r="C165" s="289"/>
      <c r="D165" s="168" t="s">
        <v>189</v>
      </c>
      <c r="E165" s="312" t="s">
        <v>190</v>
      </c>
      <c r="F165" s="312"/>
    </row>
    <row r="166" spans="2:6" ht="15.75">
      <c r="B166" s="290"/>
      <c r="C166" s="290"/>
      <c r="D166" s="133" t="s">
        <v>76</v>
      </c>
      <c r="E166" s="169" t="s">
        <v>191</v>
      </c>
      <c r="F166" s="133" t="s">
        <v>102</v>
      </c>
    </row>
    <row r="167" spans="2:6" ht="15.75">
      <c r="B167" s="313" t="s">
        <v>192</v>
      </c>
      <c r="C167" s="313"/>
      <c r="D167" s="170">
        <v>176.02199999999999</v>
      </c>
      <c r="E167" s="171">
        <v>544121.46648798196</v>
      </c>
      <c r="F167" s="171">
        <v>95.777348774147555</v>
      </c>
    </row>
    <row r="168" spans="2:6" ht="16.5" thickBot="1">
      <c r="B168" s="99" t="s">
        <v>193</v>
      </c>
      <c r="C168" s="99"/>
      <c r="D168" s="172"/>
      <c r="E168" s="173"/>
      <c r="F168" s="174">
        <v>95.777348774147555</v>
      </c>
    </row>
    <row r="169" spans="2:6" ht="15.75">
      <c r="B169" s="68" t="s">
        <v>194</v>
      </c>
      <c r="C169" s="175"/>
      <c r="D169" s="175"/>
      <c r="E169" s="175"/>
      <c r="F169" s="175"/>
    </row>
    <row r="174" spans="2:6" ht="15.75">
      <c r="B174" s="147" t="s">
        <v>178</v>
      </c>
      <c r="C174" s="121"/>
    </row>
    <row r="175" spans="2:6" ht="33" customHeight="1" thickBot="1">
      <c r="B175" s="311" t="s">
        <v>195</v>
      </c>
      <c r="C175" s="311"/>
    </row>
    <row r="176" spans="2:6">
      <c r="B176" s="317" t="s">
        <v>156</v>
      </c>
      <c r="C176" s="314" t="s">
        <v>196</v>
      </c>
    </row>
    <row r="177" spans="2:4">
      <c r="B177" s="318"/>
      <c r="C177" s="315"/>
    </row>
    <row r="178" spans="2:4" ht="15.75">
      <c r="B178" s="147" t="s">
        <v>197</v>
      </c>
      <c r="C178" s="159">
        <v>0</v>
      </c>
    </row>
    <row r="179" spans="2:4" ht="15.75">
      <c r="B179" s="152" t="s">
        <v>198</v>
      </c>
      <c r="C179" s="159">
        <v>14.04</v>
      </c>
    </row>
    <row r="180" spans="2:4" ht="16.5" thickBot="1">
      <c r="B180" s="128" t="s">
        <v>176</v>
      </c>
      <c r="C180" s="162">
        <v>14.04</v>
      </c>
    </row>
    <row r="181" spans="2:4" ht="15.75">
      <c r="B181" s="176" t="s">
        <v>177</v>
      </c>
      <c r="C181" s="176"/>
    </row>
    <row r="185" spans="2:4">
      <c r="C185" s="109">
        <v>430.72028340742253</v>
      </c>
    </row>
    <row r="186" spans="2:4">
      <c r="C186" s="109">
        <v>488.47042693547849</v>
      </c>
      <c r="D186" s="109">
        <v>-57.750143528055958</v>
      </c>
    </row>
  </sheetData>
  <mergeCells count="40">
    <mergeCell ref="B23:E23"/>
    <mergeCell ref="B53:B54"/>
    <mergeCell ref="C53:C54"/>
    <mergeCell ref="D53:D54"/>
    <mergeCell ref="E53:E54"/>
    <mergeCell ref="F53:H53"/>
    <mergeCell ref="I53:K53"/>
    <mergeCell ref="B74:F74"/>
    <mergeCell ref="C75:C76"/>
    <mergeCell ref="D75:D76"/>
    <mergeCell ref="E75:E76"/>
    <mergeCell ref="B84:F84"/>
    <mergeCell ref="B89:F89"/>
    <mergeCell ref="B90:B92"/>
    <mergeCell ref="C90:C92"/>
    <mergeCell ref="D90:H90"/>
    <mergeCell ref="B130:B131"/>
    <mergeCell ref="C130:C131"/>
    <mergeCell ref="D130:D131"/>
    <mergeCell ref="J90:J92"/>
    <mergeCell ref="D91:D92"/>
    <mergeCell ref="E91:E92"/>
    <mergeCell ref="F91:F92"/>
    <mergeCell ref="G91:G92"/>
    <mergeCell ref="H91:H92"/>
    <mergeCell ref="I90:I92"/>
    <mergeCell ref="B101:B104"/>
    <mergeCell ref="C101:E101"/>
    <mergeCell ref="C102:C103"/>
    <mergeCell ref="D102:D103"/>
    <mergeCell ref="E102:E103"/>
    <mergeCell ref="B175:C175"/>
    <mergeCell ref="B176:B177"/>
    <mergeCell ref="C176:C177"/>
    <mergeCell ref="B150:D150"/>
    <mergeCell ref="B151:C152"/>
    <mergeCell ref="B164:E164"/>
    <mergeCell ref="B165:C166"/>
    <mergeCell ref="E165:F165"/>
    <mergeCell ref="B167:C167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H25"/>
  <sheetViews>
    <sheetView zoomScale="85" zoomScaleNormal="85" workbookViewId="0">
      <selection activeCell="B5" sqref="B5:H24"/>
    </sheetView>
  </sheetViews>
  <sheetFormatPr defaultRowHeight="15"/>
  <cols>
    <col min="2" max="2" width="8.140625" customWidth="1"/>
    <col min="3" max="3" width="50.42578125" customWidth="1"/>
    <col min="5" max="5" width="16" customWidth="1"/>
    <col min="6" max="6" width="15.5703125" customWidth="1"/>
    <col min="7" max="7" width="17.7109375" customWidth="1"/>
    <col min="8" max="8" width="13.85546875" customWidth="1"/>
  </cols>
  <sheetData>
    <row r="3" spans="2:8" ht="15.75">
      <c r="B3" s="280" t="s">
        <v>217</v>
      </c>
      <c r="C3" s="280"/>
      <c r="D3" s="280"/>
      <c r="E3" s="280"/>
      <c r="F3" s="280"/>
      <c r="G3" s="280"/>
      <c r="H3" s="280"/>
    </row>
    <row r="4" spans="2:8" ht="16.5" thickBot="1">
      <c r="B4" s="222"/>
      <c r="C4" s="222"/>
      <c r="D4" s="222"/>
      <c r="E4" s="222"/>
      <c r="F4" s="71"/>
      <c r="G4" s="71"/>
      <c r="H4" s="71"/>
    </row>
    <row r="5" spans="2:8" ht="63">
      <c r="B5" s="25" t="s">
        <v>3</v>
      </c>
      <c r="C5" s="49" t="s">
        <v>4</v>
      </c>
      <c r="D5" s="25" t="s">
        <v>5</v>
      </c>
      <c r="E5" s="49" t="s">
        <v>37</v>
      </c>
      <c r="F5" s="49" t="s">
        <v>7</v>
      </c>
      <c r="G5" s="49" t="s">
        <v>8</v>
      </c>
      <c r="H5" s="49" t="s">
        <v>9</v>
      </c>
    </row>
    <row r="6" spans="2:8" ht="15.75">
      <c r="B6" s="51" t="s">
        <v>38</v>
      </c>
      <c r="C6" s="51" t="s">
        <v>39</v>
      </c>
      <c r="D6" s="52"/>
      <c r="E6" s="52"/>
      <c r="F6" s="53"/>
      <c r="G6" s="46"/>
      <c r="H6" s="46"/>
    </row>
    <row r="7" spans="2:8">
      <c r="B7" s="54" t="s">
        <v>40</v>
      </c>
      <c r="C7" s="54" t="s">
        <v>11</v>
      </c>
      <c r="D7" s="13">
        <v>34.4</v>
      </c>
      <c r="E7" s="15">
        <v>24.773195140000002</v>
      </c>
      <c r="F7" s="16">
        <v>33.887253632005994</v>
      </c>
      <c r="G7" s="15">
        <v>19.701891646515111</v>
      </c>
      <c r="H7" s="17">
        <v>1095767.0548673589</v>
      </c>
    </row>
    <row r="8" spans="2:8">
      <c r="B8" s="54" t="s">
        <v>41</v>
      </c>
      <c r="C8" s="54" t="s">
        <v>214</v>
      </c>
      <c r="D8" s="13">
        <v>2.78</v>
      </c>
      <c r="E8" s="15">
        <v>2.00519319</v>
      </c>
      <c r="F8" s="16">
        <v>2.7429037646009995</v>
      </c>
      <c r="G8" s="15">
        <v>1.5947114910470928</v>
      </c>
      <c r="H8" s="17">
        <v>88693.631315188686</v>
      </c>
    </row>
    <row r="9" spans="2:8">
      <c r="B9" s="54" t="s">
        <v>43</v>
      </c>
      <c r="C9" s="54" t="s">
        <v>44</v>
      </c>
      <c r="D9" s="13">
        <v>3.55</v>
      </c>
      <c r="E9" s="15">
        <v>2.55617297</v>
      </c>
      <c r="F9" s="16">
        <v>3.496589005663</v>
      </c>
      <c r="G9" s="15">
        <v>2.0329005846877908</v>
      </c>
      <c r="H9" s="17">
        <v>113064.54864781929</v>
      </c>
    </row>
    <row r="10" spans="2:8">
      <c r="B10" s="54" t="s">
        <v>45</v>
      </c>
      <c r="C10" s="54" t="s">
        <v>215</v>
      </c>
      <c r="D10" s="13">
        <v>4.09</v>
      </c>
      <c r="E10" s="15">
        <v>2.9462500499999997</v>
      </c>
      <c r="F10" s="16">
        <v>4.0301754433949997</v>
      </c>
      <c r="G10" s="15">
        <v>2.3431252577877903</v>
      </c>
      <c r="H10" s="17">
        <v>130318.42368118966</v>
      </c>
    </row>
    <row r="11" spans="2:8">
      <c r="B11" s="54" t="s">
        <v>47</v>
      </c>
      <c r="C11" s="54" t="s">
        <v>17</v>
      </c>
      <c r="D11" s="13">
        <v>2.65</v>
      </c>
      <c r="E11" s="15">
        <v>1.9076331799999999</v>
      </c>
      <c r="F11" s="16">
        <v>2.6094514269219995</v>
      </c>
      <c r="G11" s="15">
        <v>1.5171229226290694</v>
      </c>
      <c r="H11" s="17">
        <v>84378.360546666823</v>
      </c>
    </row>
    <row r="12" spans="2:8">
      <c r="B12" s="54" t="s">
        <v>48</v>
      </c>
      <c r="C12" s="54" t="s">
        <v>86</v>
      </c>
      <c r="D12" s="13">
        <v>12.9</v>
      </c>
      <c r="E12" s="15">
        <v>9.2906784899999995</v>
      </c>
      <c r="F12" s="16">
        <v>12.708719106470999</v>
      </c>
      <c r="G12" s="15">
        <v>7.3887901781808134</v>
      </c>
      <c r="H12" s="17">
        <v>410944.94873085729</v>
      </c>
    </row>
    <row r="13" spans="2:8" ht="15.75">
      <c r="B13" s="51" t="s">
        <v>49</v>
      </c>
      <c r="C13" s="51" t="s">
        <v>50</v>
      </c>
      <c r="D13" s="50"/>
      <c r="E13" s="15"/>
      <c r="F13" s="16"/>
      <c r="G13" s="15"/>
      <c r="H13" s="17"/>
    </row>
    <row r="14" spans="2:8">
      <c r="B14" s="54" t="s">
        <v>51</v>
      </c>
      <c r="C14" s="54" t="s">
        <v>52</v>
      </c>
      <c r="D14" s="13">
        <v>29.73</v>
      </c>
      <c r="E14" s="15">
        <v>21.410083539999999</v>
      </c>
      <c r="F14" s="16">
        <v>29.286853274365996</v>
      </c>
      <c r="G14" s="15">
        <v>17.027240275794185</v>
      </c>
      <c r="H14" s="17">
        <v>947010.02646241302</v>
      </c>
    </row>
    <row r="15" spans="2:8">
      <c r="B15" s="54" t="s">
        <v>53</v>
      </c>
      <c r="C15" s="54" t="s">
        <v>54</v>
      </c>
      <c r="D15" s="13">
        <v>3.97</v>
      </c>
      <c r="E15" s="15">
        <v>2.85938151</v>
      </c>
      <c r="F15" s="16">
        <v>3.9113479675289993</v>
      </c>
      <c r="G15" s="15"/>
      <c r="H15" s="17"/>
    </row>
    <row r="16" spans="2:8">
      <c r="B16" s="54" t="s">
        <v>55</v>
      </c>
      <c r="C16" s="54" t="s">
        <v>56</v>
      </c>
      <c r="D16" s="13">
        <v>0.82</v>
      </c>
      <c r="E16" s="15">
        <v>0.58716590000000002</v>
      </c>
      <c r="F16" s="16">
        <v>0.80318423460999988</v>
      </c>
      <c r="G16" s="15">
        <v>0.46696757826162782</v>
      </c>
      <c r="H16" s="17">
        <v>25971.500459489867</v>
      </c>
    </row>
    <row r="17" spans="2:8" ht="15.75">
      <c r="B17" s="51" t="s">
        <v>57</v>
      </c>
      <c r="C17" s="51" t="s">
        <v>58</v>
      </c>
      <c r="D17" s="13">
        <v>2.46</v>
      </c>
      <c r="E17" s="15">
        <v>1.7739837199999999</v>
      </c>
      <c r="F17" s="16">
        <v>2.4266323305879998</v>
      </c>
      <c r="G17" s="15">
        <v>1.4108327503418603</v>
      </c>
      <c r="H17" s="17">
        <v>78466.782555164638</v>
      </c>
    </row>
    <row r="18" spans="2:8" ht="15.75">
      <c r="B18" s="56" t="s">
        <v>59</v>
      </c>
      <c r="C18" s="56" t="s">
        <v>60</v>
      </c>
      <c r="D18" s="57">
        <v>2.65</v>
      </c>
      <c r="E18" s="15">
        <v>1.9069836899999999</v>
      </c>
      <c r="F18" s="16">
        <v>2.6085629895509999</v>
      </c>
      <c r="G18" s="15">
        <v>1.5166063892738371</v>
      </c>
      <c r="H18" s="58">
        <v>84349.632328911961</v>
      </c>
    </row>
    <row r="19" spans="2:8" ht="16.5" thickBot="1">
      <c r="B19" s="60" t="s">
        <v>61</v>
      </c>
      <c r="C19" s="60" t="s">
        <v>62</v>
      </c>
      <c r="D19" s="59">
        <v>100</v>
      </c>
      <c r="E19" s="37">
        <v>72.016721380000007</v>
      </c>
      <c r="F19" s="38">
        <v>98.511673175702001</v>
      </c>
      <c r="G19" s="37">
        <v>55.000189074519184</v>
      </c>
      <c r="H19" s="39">
        <v>3058964.9095950606</v>
      </c>
    </row>
    <row r="20" spans="2:8">
      <c r="B20" s="217" t="s">
        <v>90</v>
      </c>
      <c r="C20" s="30" t="s">
        <v>199</v>
      </c>
      <c r="D20" s="177">
        <v>0.05</v>
      </c>
      <c r="E20" s="33"/>
      <c r="F20" s="178"/>
      <c r="G20" s="31">
        <f>D20*G19</f>
        <v>2.7500094537259594</v>
      </c>
      <c r="H20" s="33">
        <f>+G20*1000000/17.98</f>
        <v>152948.24547975301</v>
      </c>
    </row>
    <row r="21" spans="2:8" ht="16.5" thickBot="1">
      <c r="B21" s="211" t="s">
        <v>200</v>
      </c>
      <c r="C21" s="180" t="s">
        <v>91</v>
      </c>
      <c r="D21" s="181"/>
      <c r="E21" s="182"/>
      <c r="F21" s="183"/>
      <c r="G21" s="184">
        <f>G20+G19</f>
        <v>57.750198528245143</v>
      </c>
      <c r="H21" s="182">
        <f>+G21*1000000/17.98</f>
        <v>3211913.1550748134</v>
      </c>
    </row>
    <row r="22" spans="2:8" ht="15.75">
      <c r="B22" s="61" t="s">
        <v>218</v>
      </c>
      <c r="C22" s="61"/>
      <c r="D22" s="50"/>
      <c r="E22" s="62"/>
      <c r="F22" s="63"/>
      <c r="G22" s="62"/>
      <c r="H22" s="64"/>
    </row>
    <row r="23" spans="2:8" ht="15.75">
      <c r="B23" s="65" t="s">
        <v>64</v>
      </c>
      <c r="C23" s="65"/>
      <c r="D23" s="66">
        <v>1.3678999999999999</v>
      </c>
      <c r="E23" s="14" t="s">
        <v>65</v>
      </c>
      <c r="F23" s="14"/>
      <c r="G23" s="67">
        <v>1.72</v>
      </c>
      <c r="H23" s="68"/>
    </row>
    <row r="24" spans="2:8" ht="15.75">
      <c r="B24" s="69" t="s">
        <v>213</v>
      </c>
      <c r="C24" s="70"/>
      <c r="D24" s="70"/>
      <c r="E24" s="70"/>
      <c r="F24" s="70"/>
      <c r="G24" s="70"/>
      <c r="H24" s="70"/>
    </row>
    <row r="25" spans="2:8">
      <c r="B25" s="193"/>
      <c r="C25" s="193"/>
      <c r="D25" s="193"/>
      <c r="E25" s="193"/>
      <c r="F25" s="193"/>
      <c r="G25" s="193"/>
      <c r="H25" s="193"/>
    </row>
  </sheetData>
  <mergeCells count="1">
    <mergeCell ref="B3:H3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K21"/>
  <sheetViews>
    <sheetView zoomScale="85" zoomScaleNormal="85" workbookViewId="0">
      <selection activeCell="B5" sqref="B5:K21"/>
    </sheetView>
  </sheetViews>
  <sheetFormatPr defaultRowHeight="15"/>
  <cols>
    <col min="2" max="2" width="6.5703125" customWidth="1"/>
    <col min="3" max="3" width="29.28515625" customWidth="1"/>
    <col min="4" max="4" width="15.140625" customWidth="1"/>
    <col min="5" max="5" width="14.42578125" customWidth="1"/>
    <col min="6" max="6" width="14.28515625" customWidth="1"/>
    <col min="7" max="7" width="11.85546875" customWidth="1"/>
    <col min="8" max="8" width="9.7109375" customWidth="1"/>
    <col min="9" max="9" width="12.5703125" customWidth="1"/>
    <col min="10" max="10" width="11.85546875" customWidth="1"/>
    <col min="11" max="11" width="12.42578125" customWidth="1"/>
  </cols>
  <sheetData>
    <row r="3" spans="2:11" ht="15.75">
      <c r="B3" s="250" t="s">
        <v>219</v>
      </c>
      <c r="C3" s="70"/>
      <c r="D3" s="70"/>
      <c r="E3" s="70"/>
      <c r="F3" s="70"/>
      <c r="G3" s="70"/>
      <c r="H3" s="70"/>
      <c r="I3" s="70"/>
      <c r="J3" s="70"/>
      <c r="K3" s="70"/>
    </row>
    <row r="4" spans="2:11" ht="16.5" thickBot="1">
      <c r="B4" s="1"/>
      <c r="C4" s="70"/>
      <c r="D4" s="70"/>
      <c r="E4" s="70"/>
      <c r="F4" s="70"/>
      <c r="G4" s="70"/>
      <c r="H4" s="70"/>
      <c r="I4" s="70"/>
      <c r="J4" s="70"/>
      <c r="K4" s="70"/>
    </row>
    <row r="5" spans="2:11" ht="15.75">
      <c r="B5" s="283" t="s">
        <v>3</v>
      </c>
      <c r="C5" s="283" t="s">
        <v>67</v>
      </c>
      <c r="D5" s="285" t="s">
        <v>68</v>
      </c>
      <c r="E5" s="283" t="s">
        <v>69</v>
      </c>
      <c r="F5" s="281" t="s">
        <v>201</v>
      </c>
      <c r="G5" s="282"/>
      <c r="H5" s="282"/>
      <c r="I5" s="281" t="s">
        <v>202</v>
      </c>
      <c r="J5" s="282"/>
      <c r="K5" s="282"/>
    </row>
    <row r="6" spans="2:11" ht="48.75" customHeight="1">
      <c r="B6" s="284"/>
      <c r="C6" s="284"/>
      <c r="D6" s="286"/>
      <c r="E6" s="284"/>
      <c r="F6" s="72" t="s">
        <v>70</v>
      </c>
      <c r="G6" s="72" t="s">
        <v>71</v>
      </c>
      <c r="H6" s="73" t="s">
        <v>5</v>
      </c>
      <c r="I6" s="72" t="s">
        <v>71</v>
      </c>
      <c r="J6" s="72" t="s">
        <v>72</v>
      </c>
      <c r="K6" s="72" t="s">
        <v>73</v>
      </c>
    </row>
    <row r="7" spans="2:11" ht="15.75">
      <c r="B7" s="74" t="s">
        <v>10</v>
      </c>
      <c r="C7" s="75" t="s">
        <v>221</v>
      </c>
      <c r="D7" s="74"/>
      <c r="E7" s="76"/>
      <c r="F7" s="70"/>
      <c r="G7" s="70"/>
      <c r="H7" s="70"/>
      <c r="I7" s="70"/>
      <c r="J7" s="70"/>
      <c r="K7" s="70"/>
    </row>
    <row r="8" spans="2:11" ht="15.75">
      <c r="B8" s="74" t="s">
        <v>40</v>
      </c>
      <c r="C8" s="77" t="s">
        <v>75</v>
      </c>
      <c r="D8" s="74" t="s">
        <v>76</v>
      </c>
      <c r="E8" s="251">
        <v>1</v>
      </c>
      <c r="F8" s="252">
        <v>1563758.71</v>
      </c>
      <c r="G8" s="253">
        <v>1.5637587099999999</v>
      </c>
      <c r="H8" s="254">
        <v>1.9800000000000002E-2</v>
      </c>
      <c r="I8" s="255">
        <v>3.6849974001149999</v>
      </c>
      <c r="J8" s="225">
        <v>2.1424403489040698</v>
      </c>
      <c r="K8" s="185">
        <f t="shared" ref="K8:K15" si="0">+J8*1000000/27.98</f>
        <v>76570.419903647955</v>
      </c>
    </row>
    <row r="9" spans="2:11" ht="15.75">
      <c r="B9" s="74" t="s">
        <v>77</v>
      </c>
      <c r="C9" s="77" t="s">
        <v>78</v>
      </c>
      <c r="D9" s="74" t="s">
        <v>76</v>
      </c>
      <c r="E9" s="251">
        <v>27.98</v>
      </c>
      <c r="F9" s="252">
        <v>11135.61</v>
      </c>
      <c r="G9" s="253">
        <v>0.31157436780000003</v>
      </c>
      <c r="H9" s="254">
        <v>3.8999999999999998E-3</v>
      </c>
      <c r="I9" s="255">
        <v>0.73422499772070005</v>
      </c>
      <c r="J9" s="225">
        <v>0.42687499867482559</v>
      </c>
      <c r="K9" s="185">
        <f t="shared" si="0"/>
        <v>15256.433119186047</v>
      </c>
    </row>
    <row r="10" spans="2:11" ht="15.75">
      <c r="B10" s="74" t="s">
        <v>79</v>
      </c>
      <c r="C10" s="77" t="s">
        <v>80</v>
      </c>
      <c r="D10" s="74" t="s">
        <v>76</v>
      </c>
      <c r="E10" s="251">
        <v>27.98</v>
      </c>
      <c r="F10" s="252">
        <v>1105540.2</v>
      </c>
      <c r="G10" s="253">
        <v>30.933014795999998</v>
      </c>
      <c r="H10" s="254">
        <v>0.39100000000000001</v>
      </c>
      <c r="I10" s="255">
        <v>72.893649366774</v>
      </c>
      <c r="J10" s="225">
        <v>42.380028701612794</v>
      </c>
      <c r="K10" s="185">
        <f t="shared" si="0"/>
        <v>1514654.3495930233</v>
      </c>
    </row>
    <row r="11" spans="2:11" ht="15.75">
      <c r="B11" s="74" t="s">
        <v>81</v>
      </c>
      <c r="C11" s="77" t="s">
        <v>44</v>
      </c>
      <c r="D11" s="74" t="s">
        <v>76</v>
      </c>
      <c r="E11" s="251">
        <v>27.98</v>
      </c>
      <c r="F11" s="252">
        <v>167235.53</v>
      </c>
      <c r="G11" s="253">
        <v>4.6792501293999997</v>
      </c>
      <c r="H11" s="254">
        <v>5.91E-2</v>
      </c>
      <c r="I11" s="255">
        <v>11.0266529299311</v>
      </c>
      <c r="J11" s="225">
        <v>6.410844726704128</v>
      </c>
      <c r="K11" s="185">
        <f t="shared" si="0"/>
        <v>229122.39909593025</v>
      </c>
    </row>
    <row r="12" spans="2:11" ht="15.75">
      <c r="B12" s="82" t="s">
        <v>82</v>
      </c>
      <c r="C12" s="83" t="s">
        <v>83</v>
      </c>
      <c r="D12" s="82" t="s">
        <v>76</v>
      </c>
      <c r="E12" s="256">
        <v>27.98</v>
      </c>
      <c r="F12" s="257">
        <v>111490.35</v>
      </c>
      <c r="G12" s="258">
        <v>3.1194999930000002</v>
      </c>
      <c r="H12" s="259">
        <v>3.9399999999999998E-2</v>
      </c>
      <c r="I12" s="260">
        <v>7.3511017335045006</v>
      </c>
      <c r="J12" s="261">
        <v>4.2738963566886632</v>
      </c>
      <c r="K12" s="186">
        <f t="shared" si="0"/>
        <v>152748.26149709304</v>
      </c>
    </row>
    <row r="13" spans="2:11" ht="15.75">
      <c r="B13" s="74" t="s">
        <v>84</v>
      </c>
      <c r="C13" s="77" t="s">
        <v>237</v>
      </c>
      <c r="D13" s="74" t="s">
        <v>76</v>
      </c>
      <c r="E13" s="251">
        <v>27.98</v>
      </c>
      <c r="F13" s="252">
        <v>2959160.4</v>
      </c>
      <c r="G13" s="255">
        <v>40.60709799619999</v>
      </c>
      <c r="H13" s="254">
        <v>0.51319999999999999</v>
      </c>
      <c r="I13" s="255">
        <v>95.690626428045306</v>
      </c>
      <c r="J13" s="225">
        <v>55.634085132584474</v>
      </c>
      <c r="K13" s="185">
        <f>SUM(K8:K12)</f>
        <v>1988351.8632088806</v>
      </c>
    </row>
    <row r="14" spans="2:11" ht="15.75">
      <c r="B14" s="74" t="s">
        <v>12</v>
      </c>
      <c r="C14" s="77" t="s">
        <v>86</v>
      </c>
      <c r="D14" s="74" t="s">
        <v>87</v>
      </c>
      <c r="E14" s="251">
        <v>665.93</v>
      </c>
      <c r="F14" s="252">
        <v>23468.16</v>
      </c>
      <c r="G14" s="262">
        <v>15.628151788799999</v>
      </c>
      <c r="H14" s="263">
        <v>0.19750000000000001</v>
      </c>
      <c r="I14" s="264">
        <v>36.827739690307197</v>
      </c>
      <c r="J14" s="262">
        <v>21.411476564132091</v>
      </c>
      <c r="K14" s="189">
        <f t="shared" si="0"/>
        <v>765242.19314267661</v>
      </c>
    </row>
    <row r="15" spans="2:11" ht="15.75">
      <c r="B15" s="82" t="s">
        <v>14</v>
      </c>
      <c r="C15" s="77" t="s">
        <v>88</v>
      </c>
      <c r="D15" s="74" t="s">
        <v>76</v>
      </c>
      <c r="E15" s="251">
        <v>27.98</v>
      </c>
      <c r="F15" s="252">
        <v>699222.35</v>
      </c>
      <c r="G15" s="225">
        <v>19.564241353</v>
      </c>
      <c r="H15" s="254">
        <v>0.24729999999999999</v>
      </c>
      <c r="I15" s="255">
        <v>46.103134748344502</v>
      </c>
      <c r="J15" s="225">
        <v>26.804148109502616</v>
      </c>
      <c r="K15" s="189">
        <f t="shared" si="0"/>
        <v>957975.27196220937</v>
      </c>
    </row>
    <row r="16" spans="2:11" ht="15.75">
      <c r="B16" s="82" t="s">
        <v>16</v>
      </c>
      <c r="C16" s="90" t="s">
        <v>238</v>
      </c>
      <c r="D16" s="72" t="s">
        <v>76</v>
      </c>
      <c r="E16" s="265">
        <v>27.98</v>
      </c>
      <c r="F16" s="266"/>
      <c r="G16" s="267">
        <v>75.799491137999979</v>
      </c>
      <c r="H16" s="268">
        <v>1</v>
      </c>
      <c r="I16" s="266">
        <v>178.621500866697</v>
      </c>
      <c r="J16" s="267">
        <v>103.84970980621918</v>
      </c>
      <c r="K16" s="188">
        <f>SUM(K13:K15)</f>
        <v>3711569.328313767</v>
      </c>
    </row>
    <row r="17" spans="2:11" ht="15.75">
      <c r="B17" s="82" t="s">
        <v>61</v>
      </c>
      <c r="C17" s="95" t="s">
        <v>236</v>
      </c>
      <c r="D17" s="82"/>
      <c r="E17" s="269">
        <v>0.05</v>
      </c>
      <c r="F17" s="260"/>
      <c r="G17" s="261"/>
      <c r="H17" s="97"/>
      <c r="I17" s="260"/>
      <c r="J17" s="261">
        <v>5.1924854903109594</v>
      </c>
      <c r="K17" s="186">
        <f>+J17*1000000/27.98</f>
        <v>185578.46641568834</v>
      </c>
    </row>
    <row r="18" spans="2:11" ht="16.5" thickBot="1">
      <c r="B18" s="98" t="s">
        <v>90</v>
      </c>
      <c r="C18" s="99" t="s">
        <v>91</v>
      </c>
      <c r="D18" s="98"/>
      <c r="E18" s="100"/>
      <c r="F18" s="101"/>
      <c r="G18" s="102"/>
      <c r="H18" s="103"/>
      <c r="I18" s="270"/>
      <c r="J18" s="271">
        <v>109.04219529653014</v>
      </c>
      <c r="K18" s="187">
        <v>3897147.7947294544</v>
      </c>
    </row>
    <row r="19" spans="2:11" ht="15.75">
      <c r="B19" s="70" t="s">
        <v>222</v>
      </c>
      <c r="C19" s="70"/>
      <c r="D19" s="70"/>
      <c r="E19" s="70"/>
      <c r="F19" s="70"/>
      <c r="G19" s="105">
        <v>2.3565</v>
      </c>
      <c r="H19" s="70"/>
      <c r="I19" s="70"/>
      <c r="J19" s="70"/>
      <c r="K19" s="70"/>
    </row>
    <row r="20" spans="2:11" ht="15.75">
      <c r="B20" s="70" t="s">
        <v>94</v>
      </c>
      <c r="C20" s="70"/>
      <c r="D20" s="70"/>
      <c r="E20" s="70"/>
      <c r="F20" s="272" t="s">
        <v>95</v>
      </c>
      <c r="G20" s="80">
        <v>1.72</v>
      </c>
      <c r="H20" s="70"/>
      <c r="I20" s="70"/>
      <c r="J20" s="105"/>
      <c r="K20" s="273"/>
    </row>
    <row r="21" spans="2:11" ht="15.75">
      <c r="B21" s="70" t="s">
        <v>220</v>
      </c>
      <c r="C21" s="70"/>
      <c r="D21" s="70"/>
      <c r="E21" s="70"/>
      <c r="F21" s="70"/>
      <c r="G21" s="274"/>
      <c r="H21" s="70"/>
      <c r="I21" s="70"/>
      <c r="J21" s="70"/>
      <c r="K21" s="70"/>
    </row>
  </sheetData>
  <mergeCells count="6">
    <mergeCell ref="I5:K5"/>
    <mergeCell ref="B5:B6"/>
    <mergeCell ref="C5:C6"/>
    <mergeCell ref="D5:D6"/>
    <mergeCell ref="E5:E6"/>
    <mergeCell ref="F5:H5"/>
  </mergeCells>
  <pageMargins left="0.51181102362204722" right="0.51181102362204722" top="0.78740157480314965" bottom="0.78740157480314965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F15"/>
  <sheetViews>
    <sheetView workbookViewId="0">
      <selection activeCell="B6" sqref="B6:F15"/>
    </sheetView>
  </sheetViews>
  <sheetFormatPr defaultRowHeight="15"/>
  <cols>
    <col min="2" max="2" width="38.42578125" bestFit="1" customWidth="1"/>
    <col min="3" max="3" width="12.85546875" bestFit="1" customWidth="1"/>
    <col min="4" max="4" width="14" bestFit="1" customWidth="1"/>
    <col min="5" max="5" width="15.5703125" customWidth="1"/>
    <col min="6" max="6" width="15.140625" bestFit="1" customWidth="1"/>
  </cols>
  <sheetData>
    <row r="3" spans="2:6" ht="15.75" customHeight="1"/>
    <row r="4" spans="2:6" ht="33" customHeight="1">
      <c r="B4" s="279" t="s">
        <v>223</v>
      </c>
      <c r="C4" s="279"/>
      <c r="D4" s="279"/>
      <c r="E4" s="279"/>
      <c r="F4" s="279"/>
    </row>
    <row r="5" spans="2:6" ht="16.5" thickBot="1">
      <c r="B5" s="223"/>
      <c r="C5" s="223"/>
      <c r="D5" s="223"/>
      <c r="E5" s="223"/>
      <c r="F5" s="223"/>
    </row>
    <row r="6" spans="2:6" ht="15.75">
      <c r="B6" s="224" t="s">
        <v>98</v>
      </c>
      <c r="C6" s="287" t="s">
        <v>68</v>
      </c>
      <c r="D6" s="289" t="s">
        <v>69</v>
      </c>
      <c r="E6" s="291" t="s">
        <v>99</v>
      </c>
      <c r="F6" s="165" t="s">
        <v>100</v>
      </c>
    </row>
    <row r="7" spans="2:6" ht="15.75">
      <c r="B7" s="111" t="s">
        <v>101</v>
      </c>
      <c r="C7" s="288"/>
      <c r="D7" s="290"/>
      <c r="E7" s="292"/>
      <c r="F7" s="112" t="s">
        <v>102</v>
      </c>
    </row>
    <row r="8" spans="2:6" ht="15.75">
      <c r="B8" s="70" t="s">
        <v>224</v>
      </c>
      <c r="C8" s="70" t="s">
        <v>68</v>
      </c>
      <c r="D8" s="113">
        <v>0</v>
      </c>
      <c r="E8" s="114">
        <v>6213978.787878789</v>
      </c>
      <c r="F8" s="115">
        <v>0</v>
      </c>
    </row>
    <row r="9" spans="2:6" ht="15.75">
      <c r="B9" s="70" t="s">
        <v>225</v>
      </c>
      <c r="C9" s="70"/>
      <c r="D9" s="113"/>
      <c r="E9" s="114"/>
      <c r="F9" s="115"/>
    </row>
    <row r="10" spans="2:6" ht="15.75">
      <c r="B10" s="70" t="s">
        <v>226</v>
      </c>
      <c r="C10" s="70" t="s">
        <v>106</v>
      </c>
      <c r="D10" s="113">
        <v>16</v>
      </c>
      <c r="E10" s="114">
        <v>131515.15151515152</v>
      </c>
      <c r="F10" s="115">
        <v>2.1042424242424245</v>
      </c>
    </row>
    <row r="11" spans="2:6" ht="15.75">
      <c r="B11" s="70" t="s">
        <v>107</v>
      </c>
      <c r="C11" s="70" t="s">
        <v>108</v>
      </c>
      <c r="D11" s="113">
        <v>1</v>
      </c>
      <c r="E11" s="114">
        <v>1733766.2337662338</v>
      </c>
      <c r="F11" s="115">
        <v>1.7337662337662338</v>
      </c>
    </row>
    <row r="12" spans="2:6" ht="15.75">
      <c r="B12" s="70" t="s">
        <v>227</v>
      </c>
      <c r="C12" s="70" t="s">
        <v>68</v>
      </c>
      <c r="D12" s="113">
        <v>0</v>
      </c>
      <c r="E12" s="114">
        <v>477575.75757575757</v>
      </c>
      <c r="F12" s="115">
        <v>0</v>
      </c>
    </row>
    <row r="13" spans="2:6" ht="15.75">
      <c r="B13" s="116" t="s">
        <v>228</v>
      </c>
      <c r="C13" s="116" t="s">
        <v>111</v>
      </c>
      <c r="D13" s="113">
        <v>31</v>
      </c>
      <c r="E13" s="114">
        <v>136969.69696969699</v>
      </c>
      <c r="F13" s="115">
        <v>4.2460606060606079</v>
      </c>
    </row>
    <row r="14" spans="2:6" ht="16.5" thickBot="1">
      <c r="B14" s="99" t="s">
        <v>112</v>
      </c>
      <c r="C14" s="226"/>
      <c r="D14" s="226"/>
      <c r="E14" s="227"/>
      <c r="F14" s="118">
        <v>8.0840692640692673</v>
      </c>
    </row>
    <row r="15" spans="2:6" ht="30" customHeight="1">
      <c r="B15" s="293" t="s">
        <v>229</v>
      </c>
      <c r="C15" s="293"/>
      <c r="D15" s="293"/>
      <c r="E15" s="293"/>
      <c r="F15" s="293"/>
    </row>
  </sheetData>
  <mergeCells count="5">
    <mergeCell ref="C6:C7"/>
    <mergeCell ref="D6:D7"/>
    <mergeCell ref="E6:E7"/>
    <mergeCell ref="B15:F15"/>
    <mergeCell ref="B4:F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J10"/>
  <sheetViews>
    <sheetView workbookViewId="0">
      <selection activeCell="B5" sqref="B5:J10"/>
    </sheetView>
  </sheetViews>
  <sheetFormatPr defaultRowHeight="15"/>
  <cols>
    <col min="2" max="2" width="21" customWidth="1"/>
    <col min="3" max="3" width="11.7109375" customWidth="1"/>
    <col min="4" max="4" width="6.7109375" bestFit="1" customWidth="1"/>
    <col min="5" max="5" width="7.140625" bestFit="1" customWidth="1"/>
    <col min="6" max="6" width="7.5703125" bestFit="1" customWidth="1"/>
    <col min="7" max="7" width="8.42578125" bestFit="1" customWidth="1"/>
    <col min="8" max="8" width="11.140625" customWidth="1"/>
    <col min="9" max="9" width="11" customWidth="1"/>
    <col min="10" max="10" width="9.85546875" customWidth="1"/>
  </cols>
  <sheetData>
    <row r="3" spans="2:10" ht="30" customHeight="1">
      <c r="B3" s="294" t="s">
        <v>230</v>
      </c>
      <c r="C3" s="294"/>
      <c r="D3" s="294"/>
      <c r="E3" s="294"/>
      <c r="F3" s="294"/>
      <c r="G3" s="294"/>
      <c r="H3" s="294"/>
      <c r="I3" s="294"/>
      <c r="J3" s="294"/>
    </row>
    <row r="4" spans="2:10" ht="15.75" thickBot="1">
      <c r="B4" s="300"/>
      <c r="C4" s="300"/>
      <c r="D4" s="300"/>
      <c r="E4" s="300"/>
      <c r="F4" s="300"/>
      <c r="G4" s="198"/>
      <c r="H4" s="198"/>
      <c r="I4" s="198"/>
      <c r="J4" s="199"/>
    </row>
    <row r="5" spans="2:10">
      <c r="B5" s="301" t="s">
        <v>116</v>
      </c>
      <c r="C5" s="302" t="s">
        <v>117</v>
      </c>
      <c r="D5" s="301" t="s">
        <v>118</v>
      </c>
      <c r="E5" s="301"/>
      <c r="F5" s="301"/>
      <c r="G5" s="301"/>
      <c r="H5" s="301"/>
      <c r="I5" s="295" t="s">
        <v>119</v>
      </c>
      <c r="J5" s="295" t="s">
        <v>120</v>
      </c>
    </row>
    <row r="6" spans="2:10">
      <c r="B6" s="298"/>
      <c r="C6" s="299"/>
      <c r="D6" s="298" t="s">
        <v>121</v>
      </c>
      <c r="E6" s="298" t="s">
        <v>122</v>
      </c>
      <c r="F6" s="298" t="s">
        <v>112</v>
      </c>
      <c r="G6" s="298" t="s">
        <v>123</v>
      </c>
      <c r="H6" s="299" t="s">
        <v>124</v>
      </c>
      <c r="I6" s="296"/>
      <c r="J6" s="296"/>
    </row>
    <row r="7" spans="2:10" ht="15.75" customHeight="1">
      <c r="B7" s="298"/>
      <c r="C7" s="299"/>
      <c r="D7" s="298"/>
      <c r="E7" s="298"/>
      <c r="F7" s="298"/>
      <c r="G7" s="298"/>
      <c r="H7" s="299"/>
      <c r="I7" s="297"/>
      <c r="J7" s="297"/>
    </row>
    <row r="8" spans="2:10">
      <c r="B8" s="200" t="s">
        <v>125</v>
      </c>
      <c r="C8" s="201">
        <v>15</v>
      </c>
      <c r="D8" s="202">
        <v>1300</v>
      </c>
      <c r="E8" s="202">
        <v>1150</v>
      </c>
      <c r="F8" s="202">
        <v>17250</v>
      </c>
      <c r="G8" s="202">
        <v>1800</v>
      </c>
      <c r="H8" s="202">
        <v>9750</v>
      </c>
      <c r="I8" s="202">
        <v>2048905.2273530029</v>
      </c>
      <c r="J8" s="275">
        <v>19.976825966691777</v>
      </c>
    </row>
    <row r="9" spans="2:10" ht="15.75" thickBot="1">
      <c r="B9" s="203" t="s">
        <v>126</v>
      </c>
      <c r="C9" s="204"/>
      <c r="D9" s="204"/>
      <c r="E9" s="204"/>
      <c r="F9" s="204"/>
      <c r="G9" s="204"/>
      <c r="H9" s="204"/>
      <c r="I9" s="204"/>
      <c r="J9" s="276">
        <v>19.976825966691777</v>
      </c>
    </row>
    <row r="10" spans="2:10">
      <c r="B10" s="197" t="s">
        <v>231</v>
      </c>
      <c r="C10" s="197"/>
      <c r="D10" s="197"/>
      <c r="E10" s="197"/>
      <c r="F10" s="197"/>
      <c r="G10" s="197"/>
      <c r="H10" s="197"/>
      <c r="I10" s="197"/>
      <c r="J10" s="192"/>
    </row>
  </sheetData>
  <mergeCells count="12">
    <mergeCell ref="B3:J3"/>
    <mergeCell ref="J5:J7"/>
    <mergeCell ref="D6:D7"/>
    <mergeCell ref="E6:E7"/>
    <mergeCell ref="F6:F7"/>
    <mergeCell ref="G6:G7"/>
    <mergeCell ref="H6:H7"/>
    <mergeCell ref="B4:F4"/>
    <mergeCell ref="B5:B7"/>
    <mergeCell ref="C5:C7"/>
    <mergeCell ref="D5:H5"/>
    <mergeCell ref="I5:I7"/>
  </mergeCells>
  <pageMargins left="0.51181102362204722" right="0.51181102362204722" top="0.78740157480314965" bottom="0.78740157480314965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3:E29"/>
  <sheetViews>
    <sheetView topLeftCell="A3" zoomScale="85" zoomScaleNormal="85" workbookViewId="0">
      <selection activeCell="B5" sqref="B5:E29"/>
    </sheetView>
  </sheetViews>
  <sheetFormatPr defaultRowHeight="15"/>
  <cols>
    <col min="2" max="2" width="24" customWidth="1"/>
    <col min="3" max="4" width="11.85546875" bestFit="1" customWidth="1"/>
    <col min="5" max="5" width="12.7109375" bestFit="1" customWidth="1"/>
  </cols>
  <sheetData>
    <row r="3" spans="2:5" ht="32.25" customHeight="1">
      <c r="B3" s="279" t="s">
        <v>233</v>
      </c>
      <c r="C3" s="279"/>
      <c r="D3" s="279"/>
      <c r="E3" s="279"/>
    </row>
    <row r="4" spans="2:5" ht="16.5" thickBot="1">
      <c r="B4" s="131"/>
      <c r="C4" s="211"/>
      <c r="D4" s="122"/>
      <c r="E4" s="122"/>
    </row>
    <row r="5" spans="2:5" ht="15.75">
      <c r="B5" s="289" t="s">
        <v>130</v>
      </c>
      <c r="C5" s="304" t="s">
        <v>131</v>
      </c>
      <c r="D5" s="304"/>
      <c r="E5" s="304"/>
    </row>
    <row r="6" spans="2:5" ht="12" customHeight="1">
      <c r="B6" s="303"/>
      <c r="C6" s="305" t="s">
        <v>132</v>
      </c>
      <c r="D6" s="305" t="s">
        <v>123</v>
      </c>
      <c r="E6" s="305" t="s">
        <v>133</v>
      </c>
    </row>
    <row r="7" spans="2:5" ht="6.75" customHeight="1">
      <c r="B7" s="303"/>
      <c r="C7" s="290"/>
      <c r="D7" s="290"/>
      <c r="E7" s="290"/>
    </row>
    <row r="8" spans="2:5" ht="12.75" customHeight="1">
      <c r="B8" s="290"/>
      <c r="C8" s="133" t="s">
        <v>87</v>
      </c>
      <c r="D8" s="133" t="s">
        <v>87</v>
      </c>
      <c r="E8" s="133" t="s">
        <v>87</v>
      </c>
    </row>
    <row r="9" spans="2:5" ht="15.75">
      <c r="B9" s="134" t="s">
        <v>125</v>
      </c>
      <c r="C9" s="228">
        <v>1300</v>
      </c>
      <c r="D9" s="228">
        <v>1300</v>
      </c>
      <c r="E9" s="228"/>
    </row>
    <row r="10" spans="2:5" ht="15.75">
      <c r="B10" s="134" t="s">
        <v>232</v>
      </c>
      <c r="C10" s="228">
        <v>2850</v>
      </c>
      <c r="D10" s="228">
        <v>2850</v>
      </c>
      <c r="E10" s="228"/>
    </row>
    <row r="11" spans="2:5" ht="15.75">
      <c r="B11" s="134" t="s">
        <v>136</v>
      </c>
      <c r="C11" s="228">
        <v>1628</v>
      </c>
      <c r="D11" s="228">
        <v>1628</v>
      </c>
      <c r="E11" s="228"/>
    </row>
    <row r="12" spans="2:5" ht="15.75">
      <c r="B12" s="134" t="s">
        <v>137</v>
      </c>
      <c r="C12" s="228">
        <v>1300</v>
      </c>
      <c r="D12" s="228">
        <v>1300</v>
      </c>
      <c r="E12" s="228"/>
    </row>
    <row r="13" spans="2:5" ht="15.75">
      <c r="B13" s="134" t="s">
        <v>138</v>
      </c>
      <c r="C13" s="228">
        <v>1300</v>
      </c>
      <c r="D13" s="228">
        <v>1300</v>
      </c>
      <c r="E13" s="228"/>
    </row>
    <row r="14" spans="2:5" ht="15.75">
      <c r="B14" s="134" t="s">
        <v>139</v>
      </c>
      <c r="C14" s="228">
        <v>1300</v>
      </c>
      <c r="D14" s="228">
        <v>1300</v>
      </c>
      <c r="E14" s="228"/>
    </row>
    <row r="15" spans="2:5" ht="15.75">
      <c r="B15" s="134" t="s">
        <v>140</v>
      </c>
      <c r="C15" s="228">
        <v>1246</v>
      </c>
      <c r="D15" s="228">
        <v>1300</v>
      </c>
      <c r="E15" s="228">
        <v>54</v>
      </c>
    </row>
    <row r="16" spans="2:5" ht="15.75">
      <c r="B16" s="134" t="s">
        <v>141</v>
      </c>
      <c r="C16" s="228">
        <v>1651</v>
      </c>
      <c r="D16" s="228">
        <v>1651</v>
      </c>
      <c r="E16" s="228"/>
    </row>
    <row r="17" spans="2:5" ht="15.75">
      <c r="B17" s="134" t="s">
        <v>142</v>
      </c>
      <c r="C17" s="228">
        <v>1795</v>
      </c>
      <c r="D17" s="228">
        <v>1795</v>
      </c>
      <c r="E17" s="228"/>
    </row>
    <row r="18" spans="2:5" ht="15.75">
      <c r="B18" s="134" t="s">
        <v>143</v>
      </c>
      <c r="C18" s="228">
        <v>559</v>
      </c>
      <c r="D18" s="228">
        <v>1300</v>
      </c>
      <c r="E18" s="228">
        <v>741</v>
      </c>
    </row>
    <row r="19" spans="2:5" ht="15.75">
      <c r="B19" s="134" t="s">
        <v>144</v>
      </c>
      <c r="C19" s="228">
        <v>1333</v>
      </c>
      <c r="D19" s="228">
        <v>1333</v>
      </c>
      <c r="E19" s="228"/>
    </row>
    <row r="20" spans="2:5" ht="15.75">
      <c r="B20" s="134" t="s">
        <v>145</v>
      </c>
      <c r="C20" s="228">
        <v>1637</v>
      </c>
      <c r="D20" s="228">
        <v>1637</v>
      </c>
      <c r="E20" s="228"/>
    </row>
    <row r="21" spans="2:5" ht="15.75">
      <c r="B21" s="134" t="s">
        <v>146</v>
      </c>
      <c r="C21" s="228">
        <v>2983</v>
      </c>
      <c r="D21" s="228">
        <v>2983</v>
      </c>
      <c r="E21" s="228"/>
    </row>
    <row r="22" spans="2:5" ht="15.75">
      <c r="B22" s="134" t="s">
        <v>147</v>
      </c>
      <c r="C22" s="228">
        <v>1800</v>
      </c>
      <c r="D22" s="228">
        <v>1800</v>
      </c>
      <c r="E22" s="228"/>
    </row>
    <row r="23" spans="2:5" ht="15.75">
      <c r="B23" s="134" t="s">
        <v>148</v>
      </c>
      <c r="C23" s="228">
        <v>1379</v>
      </c>
      <c r="D23" s="228">
        <v>1379</v>
      </c>
      <c r="E23" s="228"/>
    </row>
    <row r="24" spans="2:5" ht="15.75">
      <c r="B24" s="134" t="s">
        <v>149</v>
      </c>
      <c r="C24" s="228">
        <v>1662</v>
      </c>
      <c r="D24" s="228">
        <v>1662</v>
      </c>
      <c r="E24" s="228"/>
    </row>
    <row r="25" spans="2:5" ht="15.75">
      <c r="B25" s="124" t="s">
        <v>150</v>
      </c>
      <c r="C25" s="229">
        <v>1490</v>
      </c>
      <c r="D25" s="229">
        <v>1850</v>
      </c>
      <c r="E25" s="229">
        <v>360</v>
      </c>
    </row>
    <row r="26" spans="2:5" ht="15.75">
      <c r="B26" s="131" t="s">
        <v>151</v>
      </c>
      <c r="C26" s="230">
        <v>25723</v>
      </c>
      <c r="D26" s="230">
        <v>26518</v>
      </c>
      <c r="E26" s="230">
        <v>795</v>
      </c>
    </row>
    <row r="27" spans="2:5" ht="15.75">
      <c r="B27" s="138" t="s">
        <v>152</v>
      </c>
      <c r="C27" s="228"/>
      <c r="D27" s="231"/>
      <c r="E27" s="232">
        <v>2.0489052273530031</v>
      </c>
    </row>
    <row r="28" spans="2:5" ht="16.5" thickBot="1">
      <c r="B28" s="141" t="s">
        <v>153</v>
      </c>
      <c r="C28" s="233"/>
      <c r="D28" s="233"/>
      <c r="E28" s="234">
        <v>1.6288796557456373</v>
      </c>
    </row>
    <row r="29" spans="2:5" ht="15.75">
      <c r="B29" s="120" t="s">
        <v>231</v>
      </c>
      <c r="C29" s="120"/>
      <c r="D29" s="120"/>
      <c r="E29" s="120"/>
    </row>
  </sheetData>
  <mergeCells count="6">
    <mergeCell ref="B3:E3"/>
    <mergeCell ref="B5:B8"/>
    <mergeCell ref="C5:E5"/>
    <mergeCell ref="C6:C7"/>
    <mergeCell ref="D6:D7"/>
    <mergeCell ref="E6:E7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3:J21"/>
  <sheetViews>
    <sheetView zoomScale="85" zoomScaleNormal="85" workbookViewId="0">
      <selection activeCell="B5" sqref="B5:H21"/>
    </sheetView>
  </sheetViews>
  <sheetFormatPr defaultRowHeight="15"/>
  <cols>
    <col min="2" max="2" width="29.7109375" customWidth="1"/>
    <col min="3" max="3" width="18.42578125" customWidth="1"/>
    <col min="4" max="4" width="9.7109375" customWidth="1"/>
    <col min="5" max="5" width="7.5703125" customWidth="1"/>
    <col min="6" max="6" width="12.5703125" customWidth="1"/>
    <col min="7" max="7" width="12.85546875" customWidth="1"/>
    <col min="8" max="8" width="13.7109375" customWidth="1"/>
  </cols>
  <sheetData>
    <row r="3" spans="2:10" ht="30" customHeight="1">
      <c r="B3" s="306" t="s">
        <v>203</v>
      </c>
      <c r="C3" s="306"/>
      <c r="D3" s="306"/>
      <c r="E3" s="306"/>
      <c r="F3" s="306"/>
      <c r="G3" s="306"/>
      <c r="H3" s="306"/>
      <c r="I3" s="193"/>
      <c r="J3" s="193"/>
    </row>
    <row r="4" spans="2:10" ht="16.5" thickBot="1">
      <c r="B4" s="141"/>
      <c r="C4" s="141"/>
      <c r="D4" s="141"/>
      <c r="E4" s="141"/>
      <c r="F4" s="122"/>
      <c r="G4" s="122"/>
      <c r="H4" s="122"/>
      <c r="I4" s="193"/>
      <c r="J4" s="193"/>
    </row>
    <row r="5" spans="2:10" ht="15.75">
      <c r="B5" s="285" t="s">
        <v>156</v>
      </c>
      <c r="C5" s="285" t="s">
        <v>157</v>
      </c>
      <c r="D5" s="285" t="s">
        <v>112</v>
      </c>
      <c r="E5" s="212">
        <v>2010</v>
      </c>
      <c r="F5" s="145">
        <v>2015</v>
      </c>
      <c r="G5" s="145">
        <v>2030</v>
      </c>
      <c r="H5" s="145">
        <v>2045</v>
      </c>
      <c r="I5" s="193"/>
      <c r="J5" s="193"/>
    </row>
    <row r="6" spans="2:10" ht="15.75">
      <c r="B6" s="286"/>
      <c r="C6" s="286"/>
      <c r="D6" s="286"/>
      <c r="E6" s="209"/>
      <c r="F6" s="112" t="s">
        <v>158</v>
      </c>
      <c r="G6" s="112" t="s">
        <v>159</v>
      </c>
      <c r="H6" s="112" t="s">
        <v>160</v>
      </c>
      <c r="I6" s="193"/>
      <c r="J6" s="193"/>
    </row>
    <row r="7" spans="2:10" ht="15.75">
      <c r="B7" s="147" t="s">
        <v>161</v>
      </c>
      <c r="C7" s="121"/>
      <c r="D7" s="148"/>
      <c r="E7" s="121"/>
      <c r="F7" s="121"/>
      <c r="G7" s="121"/>
      <c r="H7" s="121"/>
      <c r="I7" s="193"/>
      <c r="J7" s="193"/>
    </row>
    <row r="8" spans="2:10" ht="15.75">
      <c r="B8" s="120" t="s">
        <v>162</v>
      </c>
      <c r="C8" s="139" t="s">
        <v>111</v>
      </c>
      <c r="D8" s="149">
        <v>30</v>
      </c>
      <c r="E8" s="150"/>
      <c r="F8" s="150">
        <v>17</v>
      </c>
      <c r="G8" s="150">
        <v>5</v>
      </c>
      <c r="H8" s="150">
        <v>8</v>
      </c>
      <c r="I8" s="193"/>
      <c r="J8" s="193"/>
    </row>
    <row r="9" spans="2:10" ht="15.75">
      <c r="B9" s="121" t="s">
        <v>163</v>
      </c>
      <c r="C9" s="151" t="s">
        <v>111</v>
      </c>
      <c r="D9" s="149">
        <v>1</v>
      </c>
      <c r="E9" s="150"/>
      <c r="F9" s="150">
        <v>0</v>
      </c>
      <c r="G9" s="150">
        <v>1</v>
      </c>
      <c r="H9" s="150">
        <v>0</v>
      </c>
      <c r="I9" s="193"/>
      <c r="J9" s="193"/>
    </row>
    <row r="10" spans="2:10" ht="15.75">
      <c r="B10" s="152" t="s">
        <v>164</v>
      </c>
      <c r="C10" s="153"/>
      <c r="D10" s="112"/>
      <c r="E10" s="153"/>
      <c r="F10" s="153"/>
      <c r="G10" s="153"/>
      <c r="H10" s="153"/>
      <c r="I10" s="193"/>
      <c r="J10" s="193"/>
    </row>
    <row r="11" spans="2:10" ht="15.75">
      <c r="B11" s="154" t="s">
        <v>165</v>
      </c>
      <c r="C11" s="153" t="s">
        <v>166</v>
      </c>
      <c r="D11" s="155">
        <v>291</v>
      </c>
      <c r="E11" s="156"/>
      <c r="F11" s="156">
        <v>109</v>
      </c>
      <c r="G11" s="156">
        <v>91</v>
      </c>
      <c r="H11" s="156">
        <v>91</v>
      </c>
      <c r="I11" s="193"/>
      <c r="J11" s="193"/>
    </row>
    <row r="12" spans="2:10" ht="15.75">
      <c r="B12" s="147" t="s">
        <v>167</v>
      </c>
      <c r="C12" s="121"/>
      <c r="D12" s="148"/>
      <c r="E12" s="151"/>
      <c r="F12" s="151"/>
      <c r="G12" s="151"/>
      <c r="H12" s="151"/>
      <c r="I12" s="193"/>
      <c r="J12" s="193"/>
    </row>
    <row r="13" spans="2:10" ht="15.75">
      <c r="B13" s="121" t="s">
        <v>168</v>
      </c>
      <c r="C13" s="151" t="s">
        <v>169</v>
      </c>
      <c r="D13" s="235"/>
      <c r="E13" s="236"/>
      <c r="F13" s="237">
        <v>2600000</v>
      </c>
      <c r="G13" s="237">
        <v>2600000</v>
      </c>
      <c r="H13" s="237">
        <v>2600000</v>
      </c>
      <c r="I13" s="193"/>
      <c r="J13" s="193"/>
    </row>
    <row r="14" spans="2:10" ht="15.75">
      <c r="B14" s="121" t="s">
        <v>170</v>
      </c>
      <c r="C14" s="151" t="s">
        <v>169</v>
      </c>
      <c r="D14" s="235"/>
      <c r="E14" s="236"/>
      <c r="F14" s="237">
        <v>1700000</v>
      </c>
      <c r="G14" s="237">
        <v>1700000</v>
      </c>
      <c r="H14" s="237">
        <v>1700000</v>
      </c>
      <c r="I14" s="193"/>
      <c r="J14" s="193"/>
    </row>
    <row r="15" spans="2:10" ht="15.75">
      <c r="B15" s="154" t="s">
        <v>171</v>
      </c>
      <c r="C15" s="153" t="s">
        <v>172</v>
      </c>
      <c r="D15" s="238"/>
      <c r="E15" s="238"/>
      <c r="F15" s="239">
        <v>120000</v>
      </c>
      <c r="G15" s="239">
        <v>120000</v>
      </c>
      <c r="H15" s="239">
        <v>120000</v>
      </c>
      <c r="I15" s="193"/>
      <c r="J15" s="193"/>
    </row>
    <row r="16" spans="2:10" ht="15.75">
      <c r="B16" s="147" t="s">
        <v>173</v>
      </c>
      <c r="C16" s="121"/>
      <c r="D16" s="236"/>
      <c r="E16" s="236"/>
      <c r="F16" s="236"/>
      <c r="G16" s="236"/>
      <c r="H16" s="236"/>
      <c r="I16" s="193"/>
      <c r="J16" s="193"/>
    </row>
    <row r="17" spans="2:10" ht="15.75">
      <c r="B17" s="121" t="s">
        <v>174</v>
      </c>
      <c r="C17" s="151" t="s">
        <v>102</v>
      </c>
      <c r="D17" s="240">
        <v>79.7</v>
      </c>
      <c r="E17" s="241"/>
      <c r="F17" s="241">
        <v>44.2</v>
      </c>
      <c r="G17" s="241">
        <v>14.7</v>
      </c>
      <c r="H17" s="241">
        <v>20.8</v>
      </c>
      <c r="I17" s="193"/>
      <c r="J17" s="193"/>
    </row>
    <row r="18" spans="2:10" ht="15.75">
      <c r="B18" s="121" t="s">
        <v>175</v>
      </c>
      <c r="C18" s="153" t="s">
        <v>102</v>
      </c>
      <c r="D18" s="242">
        <v>34.92</v>
      </c>
      <c r="E18" s="241"/>
      <c r="F18" s="241">
        <v>13.08</v>
      </c>
      <c r="G18" s="241">
        <v>10.92</v>
      </c>
      <c r="H18" s="241">
        <v>10.92</v>
      </c>
      <c r="I18" s="193"/>
      <c r="J18" s="193"/>
    </row>
    <row r="19" spans="2:10" ht="16.5" thickBot="1">
      <c r="B19" s="128" t="s">
        <v>176</v>
      </c>
      <c r="C19" s="161" t="s">
        <v>102</v>
      </c>
      <c r="D19" s="243">
        <v>114.62</v>
      </c>
      <c r="E19" s="243"/>
      <c r="F19" s="243">
        <v>57.28</v>
      </c>
      <c r="G19" s="243">
        <v>25.619999999999997</v>
      </c>
      <c r="H19" s="243">
        <v>31.72</v>
      </c>
      <c r="I19" s="193"/>
      <c r="J19" s="193"/>
    </row>
    <row r="20" spans="2:10" ht="15.75">
      <c r="B20" s="163" t="s">
        <v>177</v>
      </c>
      <c r="C20" s="121"/>
      <c r="D20" s="121"/>
      <c r="E20" s="121"/>
      <c r="F20" s="121"/>
      <c r="G20" s="121"/>
      <c r="H20" s="121"/>
      <c r="I20" s="193"/>
      <c r="J20" s="193"/>
    </row>
    <row r="21" spans="2:10" ht="15.75">
      <c r="B21" s="120" t="s">
        <v>231</v>
      </c>
      <c r="C21" s="120"/>
      <c r="D21" s="121"/>
      <c r="E21" s="121"/>
      <c r="F21" s="121"/>
      <c r="G21" s="121"/>
      <c r="H21" s="121"/>
      <c r="I21" s="193"/>
      <c r="J21" s="193"/>
    </row>
  </sheetData>
  <mergeCells count="4">
    <mergeCell ref="B5:B6"/>
    <mergeCell ref="C5:C6"/>
    <mergeCell ref="D5:D6"/>
    <mergeCell ref="B3:H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3:D13"/>
  <sheetViews>
    <sheetView workbookViewId="0">
      <selection activeCell="B5" sqref="B5:D13"/>
    </sheetView>
  </sheetViews>
  <sheetFormatPr defaultRowHeight="15"/>
  <cols>
    <col min="2" max="2" width="36.5703125" customWidth="1"/>
    <col min="3" max="3" width="11.42578125" customWidth="1"/>
    <col min="4" max="4" width="14.140625" customWidth="1"/>
  </cols>
  <sheetData>
    <row r="3" spans="2:4" ht="49.5" customHeight="1">
      <c r="B3" s="310" t="s">
        <v>234</v>
      </c>
      <c r="C3" s="310"/>
      <c r="D3" s="310"/>
    </row>
    <row r="4" spans="2:4" ht="15.75" thickBot="1">
      <c r="B4" s="307"/>
      <c r="C4" s="307"/>
      <c r="D4" s="307"/>
    </row>
    <row r="5" spans="2:4">
      <c r="B5" s="308" t="s">
        <v>180</v>
      </c>
      <c r="C5" s="308"/>
      <c r="D5" s="194" t="s">
        <v>100</v>
      </c>
    </row>
    <row r="6" spans="2:4">
      <c r="B6" s="309"/>
      <c r="C6" s="309"/>
      <c r="D6" s="195" t="s">
        <v>102</v>
      </c>
    </row>
    <row r="7" spans="2:4">
      <c r="B7" s="196" t="s">
        <v>235</v>
      </c>
      <c r="C7" s="205"/>
      <c r="D7" s="277">
        <v>7.9355941082174759</v>
      </c>
    </row>
    <row r="8" spans="2:4">
      <c r="B8" s="196" t="s">
        <v>182</v>
      </c>
      <c r="C8" s="196"/>
      <c r="D8" s="277">
        <v>13.284167474432858</v>
      </c>
    </row>
    <row r="9" spans="2:4">
      <c r="B9" s="196" t="s">
        <v>183</v>
      </c>
      <c r="C9" s="196"/>
      <c r="D9" s="277">
        <v>11.95620176266552</v>
      </c>
    </row>
    <row r="10" spans="2:4">
      <c r="B10" s="196" t="s">
        <v>184</v>
      </c>
      <c r="C10" s="196"/>
      <c r="D10" s="277">
        <v>2.763191397380274</v>
      </c>
    </row>
    <row r="11" spans="2:4">
      <c r="B11" s="206" t="s">
        <v>185</v>
      </c>
      <c r="C11" s="206"/>
      <c r="D11" s="277">
        <v>6.1743024548598511</v>
      </c>
    </row>
    <row r="12" spans="2:4" ht="15.75" thickBot="1">
      <c r="B12" s="203" t="s">
        <v>239</v>
      </c>
      <c r="C12" s="204"/>
      <c r="D12" s="278">
        <v>42.113457197555981</v>
      </c>
    </row>
    <row r="13" spans="2:4">
      <c r="B13" s="196" t="s">
        <v>231</v>
      </c>
      <c r="C13" s="207"/>
      <c r="D13" s="196"/>
    </row>
  </sheetData>
  <mergeCells count="3">
    <mergeCell ref="B4:D4"/>
    <mergeCell ref="B5:C6"/>
    <mergeCell ref="B3:D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3:F9"/>
  <sheetViews>
    <sheetView workbookViewId="0">
      <selection activeCell="B5" sqref="B5:F9"/>
    </sheetView>
  </sheetViews>
  <sheetFormatPr defaultRowHeight="15"/>
  <cols>
    <col min="2" max="2" width="19.140625" customWidth="1"/>
    <col min="3" max="3" width="5.85546875" customWidth="1"/>
    <col min="4" max="4" width="11" customWidth="1"/>
    <col min="5" max="5" width="13.42578125" customWidth="1"/>
    <col min="6" max="6" width="15.140625" bestFit="1" customWidth="1"/>
  </cols>
  <sheetData>
    <row r="3" spans="2:6" ht="15.75">
      <c r="B3" s="244" t="s">
        <v>204</v>
      </c>
      <c r="C3" s="70"/>
      <c r="D3" s="70"/>
      <c r="E3" s="70"/>
      <c r="F3" s="70"/>
    </row>
    <row r="4" spans="2:6" ht="16.5" thickBot="1">
      <c r="B4" s="311"/>
      <c r="C4" s="311"/>
      <c r="D4" s="311"/>
      <c r="E4" s="311"/>
      <c r="F4" s="167"/>
    </row>
    <row r="5" spans="2:6" ht="15.75">
      <c r="B5" s="287" t="s">
        <v>188</v>
      </c>
      <c r="C5" s="287"/>
      <c r="D5" s="168" t="s">
        <v>189</v>
      </c>
      <c r="E5" s="312" t="s">
        <v>190</v>
      </c>
      <c r="F5" s="312"/>
    </row>
    <row r="6" spans="2:6" ht="15.75">
      <c r="B6" s="288"/>
      <c r="C6" s="288"/>
      <c r="D6" s="133" t="s">
        <v>76</v>
      </c>
      <c r="E6" s="210" t="s">
        <v>191</v>
      </c>
      <c r="F6" s="133" t="s">
        <v>102</v>
      </c>
    </row>
    <row r="7" spans="2:6" ht="15.75">
      <c r="B7" s="313" t="s">
        <v>192</v>
      </c>
      <c r="C7" s="313"/>
      <c r="D7" s="245">
        <v>176.02199999999999</v>
      </c>
      <c r="E7" s="246">
        <v>544121.46648798196</v>
      </c>
      <c r="F7" s="171">
        <v>95.777348774147555</v>
      </c>
    </row>
    <row r="8" spans="2:6" ht="16.5" thickBot="1">
      <c r="B8" s="99" t="s">
        <v>240</v>
      </c>
      <c r="C8" s="99"/>
      <c r="D8" s="247"/>
      <c r="E8" s="248"/>
      <c r="F8" s="174">
        <v>95.777348774147555</v>
      </c>
    </row>
    <row r="9" spans="2:6" ht="15.75">
      <c r="B9" s="68" t="s">
        <v>231</v>
      </c>
      <c r="C9" s="70"/>
      <c r="D9" s="70"/>
      <c r="E9" s="70"/>
      <c r="F9" s="70"/>
    </row>
  </sheetData>
  <mergeCells count="4">
    <mergeCell ref="B4:E4"/>
    <mergeCell ref="B5:C6"/>
    <mergeCell ref="E5:F5"/>
    <mergeCell ref="B7:C7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10</vt:i4>
      </vt:variant>
    </vt:vector>
  </HeadingPairs>
  <TitlesOfParts>
    <vt:vector size="21" baseType="lpstr">
      <vt:lpstr>TAB A.2.4.1</vt:lpstr>
      <vt:lpstr>TAB A.2.4.2</vt:lpstr>
      <vt:lpstr>TAB A.2.4.3</vt:lpstr>
      <vt:lpstr>TAB A.2.4.4</vt:lpstr>
      <vt:lpstr>TAB A.2.4.5</vt:lpstr>
      <vt:lpstr>TAB A.2.4.6</vt:lpstr>
      <vt:lpstr>TAB A.2.4.7</vt:lpstr>
      <vt:lpstr>TAB A.2.4.8</vt:lpstr>
      <vt:lpstr>TAB A.2.4.9</vt:lpstr>
      <vt:lpstr>TAB A.2.4.10</vt:lpstr>
      <vt:lpstr>TRECHO SFCO EBLEY</vt:lpstr>
      <vt:lpstr>'TAB A.2.4.1'!Area_de_impressao</vt:lpstr>
      <vt:lpstr>'TAB A.2.4.10'!Area_de_impressao</vt:lpstr>
      <vt:lpstr>'TAB A.2.4.2'!Area_de_impressao</vt:lpstr>
      <vt:lpstr>'TAB A.2.4.3'!Area_de_impressao</vt:lpstr>
      <vt:lpstr>'TAB A.2.4.4'!Area_de_impressao</vt:lpstr>
      <vt:lpstr>'TAB A.2.4.5'!Area_de_impressao</vt:lpstr>
      <vt:lpstr>'TAB A.2.4.6'!Area_de_impressao</vt:lpstr>
      <vt:lpstr>'TAB A.2.4.7'!Area_de_impressao</vt:lpstr>
      <vt:lpstr>'TAB A.2.4.8'!Area_de_impressao</vt:lpstr>
      <vt:lpstr>'TAB A.2.4.9'!Area_de_impressao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cp:lastPrinted>2011-05-04T20:07:36Z</cp:lastPrinted>
  <dcterms:created xsi:type="dcterms:W3CDTF">2011-05-03T13:37:12Z</dcterms:created>
  <dcterms:modified xsi:type="dcterms:W3CDTF">2011-08-25T19:57:38Z</dcterms:modified>
</cp:coreProperties>
</file>