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 9.5.1 Cust Equipagem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O7" i="1"/>
  <c r="N7"/>
  <c r="M7"/>
  <c r="L7"/>
  <c r="K7"/>
  <c r="H7"/>
  <c r="G7"/>
  <c r="E7"/>
  <c r="D7"/>
  <c r="F213"/>
  <c r="E213"/>
  <c r="D213"/>
  <c r="F203"/>
  <c r="E203"/>
  <c r="E223" s="1"/>
  <c r="D203"/>
  <c r="F193"/>
  <c r="E193"/>
  <c r="D193"/>
  <c r="F183"/>
  <c r="E183"/>
  <c r="D183"/>
  <c r="F163"/>
  <c r="E163"/>
  <c r="D163"/>
  <c r="C163"/>
  <c r="F153"/>
  <c r="F173" s="1"/>
  <c r="E153"/>
  <c r="E173" s="1"/>
  <c r="D153"/>
  <c r="D173" s="1"/>
  <c r="C153"/>
  <c r="C173" s="1"/>
  <c r="O66"/>
  <c r="N66"/>
  <c r="M66"/>
  <c r="L66"/>
  <c r="K66"/>
  <c r="H66"/>
  <c r="G66"/>
  <c r="E66"/>
  <c r="D66"/>
  <c r="C155"/>
  <c r="D223" l="1"/>
  <c r="F223"/>
  <c r="D154"/>
  <c r="D164"/>
  <c r="D184"/>
  <c r="E154"/>
  <c r="E164"/>
  <c r="E184"/>
  <c r="F154"/>
  <c r="F164"/>
  <c r="F184"/>
  <c r="C165"/>
  <c r="D155"/>
  <c r="E174" l="1"/>
  <c r="J76"/>
  <c r="H76"/>
  <c r="F76"/>
  <c r="D76"/>
  <c r="E155"/>
  <c r="D156"/>
  <c r="C175"/>
  <c r="D165"/>
  <c r="I76"/>
  <c r="E76"/>
  <c r="C76"/>
  <c r="I73"/>
  <c r="E73"/>
  <c r="C73"/>
  <c r="G70"/>
  <c r="D174"/>
  <c r="G76"/>
  <c r="G73"/>
  <c r="J70"/>
  <c r="H70"/>
  <c r="F70"/>
  <c r="D70"/>
  <c r="J73"/>
  <c r="H73"/>
  <c r="F73"/>
  <c r="D73"/>
  <c r="I70"/>
  <c r="E70"/>
  <c r="C70"/>
  <c r="F174"/>
  <c r="O69" l="1"/>
  <c r="N69"/>
  <c r="E165"/>
  <c r="D166"/>
  <c r="D175"/>
  <c r="E156"/>
  <c r="F155"/>
  <c r="F156" s="1"/>
  <c r="L75" l="1"/>
  <c r="M72"/>
  <c r="O75"/>
  <c r="K75"/>
  <c r="N75"/>
  <c r="O72"/>
  <c r="K72"/>
  <c r="M75"/>
  <c r="L69"/>
  <c r="E166"/>
  <c r="F165"/>
  <c r="F166" s="1"/>
  <c r="N72"/>
  <c r="D204"/>
  <c r="C154"/>
  <c r="C164"/>
  <c r="C166" s="1"/>
  <c r="L72"/>
  <c r="M69"/>
  <c r="K69"/>
  <c r="D185"/>
  <c r="E175"/>
  <c r="D176"/>
  <c r="D214"/>
  <c r="E176" l="1"/>
  <c r="F175"/>
  <c r="F176" s="1"/>
  <c r="D194"/>
  <c r="N70"/>
  <c r="E214"/>
  <c r="F214"/>
  <c r="C69"/>
  <c r="O70"/>
  <c r="D195"/>
  <c r="D186"/>
  <c r="E185"/>
  <c r="C174"/>
  <c r="C176" s="1"/>
  <c r="C156"/>
  <c r="E69"/>
  <c r="D69"/>
  <c r="F69"/>
  <c r="H69"/>
  <c r="J69"/>
  <c r="E204"/>
  <c r="E224" s="1"/>
  <c r="E194"/>
  <c r="F204"/>
  <c r="F224" s="1"/>
  <c r="F194"/>
  <c r="D224"/>
  <c r="L76" l="1"/>
  <c r="E72"/>
  <c r="N76"/>
  <c r="H75"/>
  <c r="D75"/>
  <c r="M73"/>
  <c r="G72"/>
  <c r="C72"/>
  <c r="D72"/>
  <c r="L70"/>
  <c r="L73"/>
  <c r="K70"/>
  <c r="G75"/>
  <c r="C75"/>
  <c r="M76"/>
  <c r="I75"/>
  <c r="E75"/>
  <c r="I69"/>
  <c r="G69"/>
  <c r="N73"/>
  <c r="E186"/>
  <c r="F185"/>
  <c r="F186" s="1"/>
  <c r="D205"/>
  <c r="D196"/>
  <c r="E195"/>
  <c r="J75"/>
  <c r="F75"/>
  <c r="O73"/>
  <c r="I72"/>
  <c r="K76"/>
  <c r="K73"/>
  <c r="J72"/>
  <c r="H72"/>
  <c r="M70"/>
  <c r="O76"/>
  <c r="F232" l="1"/>
  <c r="E196"/>
  <c r="F195"/>
  <c r="F196" s="1"/>
  <c r="D215"/>
  <c r="D206"/>
  <c r="E205"/>
  <c r="F72"/>
  <c r="D232"/>
  <c r="E206" l="1"/>
  <c r="F205"/>
  <c r="F206" s="1"/>
  <c r="D225"/>
  <c r="D216"/>
  <c r="D231" s="1"/>
  <c r="E215"/>
  <c r="E232"/>
  <c r="E216" l="1"/>
  <c r="F215"/>
  <c r="F216" s="1"/>
  <c r="D226"/>
  <c r="E225"/>
  <c r="E231"/>
  <c r="F231"/>
  <c r="E226" l="1"/>
  <c r="F225"/>
  <c r="F226" s="1"/>
</calcChain>
</file>

<file path=xl/sharedStrings.xml><?xml version="1.0" encoding="utf-8"?>
<sst xmlns="http://schemas.openxmlformats.org/spreadsheetml/2006/main" count="235" uniqueCount="77">
  <si>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</si>
  <si>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</si>
  <si>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</si>
  <si>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</si>
  <si>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</si>
  <si>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</si>
  <si>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</si>
  <si>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</si>
  <si>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</si>
  <si>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</si>
  <si>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</si>
  <si>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</si>
  <si>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</si>
  <si>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</si>
  <si>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</si>
  <si>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</si>
  <si>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</si>
  <si>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homem</t>
  </si>
  <si>
    <t>ESTIMATIVA DO CUSTO DE EQUIPAGEM  - HORIZONTES DE 2010 A 2045</t>
  </si>
  <si>
    <t>Custo de Equipagem</t>
  </si>
  <si>
    <t>Salário anual</t>
  </si>
  <si>
    <t xml:space="preserve">  Salário bruto anual de maquinista</t>
  </si>
  <si>
    <t>US$/homem</t>
  </si>
  <si>
    <t xml:space="preserve">  Salário bruto anual de auxiliar</t>
  </si>
  <si>
    <t xml:space="preserve">  Maquinista</t>
  </si>
  <si>
    <t xml:space="preserve">  Auxiliar</t>
  </si>
  <si>
    <t>US$/ano</t>
  </si>
  <si>
    <t>Produção anual</t>
  </si>
  <si>
    <t>Custo equipagem por tonelada km</t>
  </si>
  <si>
    <t>US$/tku</t>
  </si>
  <si>
    <t>Equipagem - Horizonte 2015</t>
  </si>
  <si>
    <t>Custo anual equipagem - Horizonte 2015</t>
  </si>
  <si>
    <t xml:space="preserve">tku mil/ano  </t>
  </si>
  <si>
    <t>Equipagem - Horizonte 2030</t>
  </si>
  <si>
    <t>Custo anual equipagem - Horizonte 2030</t>
  </si>
  <si>
    <t>Equipagem - Horizonte 2045</t>
  </si>
  <si>
    <t>Custo anual equipagem - Horizonte 2045</t>
  </si>
  <si>
    <t>Produção por trem</t>
  </si>
  <si>
    <t>QUADRO 9.4.10</t>
  </si>
  <si>
    <t>QUADRO XXXX</t>
  </si>
  <si>
    <t>CUSTO ANUAL DE EQUIPAGEM DA ALL</t>
  </si>
  <si>
    <t>Unidades</t>
  </si>
  <si>
    <t>1º Ano</t>
  </si>
  <si>
    <t>16º Ano</t>
  </si>
  <si>
    <t>31º Ano</t>
  </si>
  <si>
    <t>Demanda -  Produção anual</t>
  </si>
  <si>
    <t>mil tku</t>
  </si>
  <si>
    <t>Necessidade anual de equipagem</t>
  </si>
  <si>
    <t>Custo unitário de equipagem ano</t>
  </si>
  <si>
    <t>US$/equipagem ano</t>
  </si>
  <si>
    <t xml:space="preserve">  Custo anual Total</t>
  </si>
  <si>
    <t>CUSTO ANUAL DE EQUIPAGEM DA FERROESTE</t>
  </si>
  <si>
    <t>CUSTO ANUAL DE EQUIPAGEM DO BRASIL</t>
  </si>
  <si>
    <t>CUSTO ANUAL DE EQUIPAGEM DA FEPASA</t>
  </si>
  <si>
    <t>CUSTO ANUAL DE EQUIPAGEM DA BELGRANO CARGAS</t>
  </si>
  <si>
    <t>CUSTO ANUAL DE EQUIPAGEM DA FERRONOR</t>
  </si>
  <si>
    <t>CUSTO ANUAL DE EQUIPAGEM DA CFBA</t>
  </si>
  <si>
    <t>CUSTO ANUAL DE EQUIPAGEM DO CHILE</t>
  </si>
  <si>
    <t>Discriminação</t>
  </si>
  <si>
    <t>Iguaçu</t>
  </si>
  <si>
    <t>ALL - América Latina Logística</t>
  </si>
  <si>
    <t>S.Fco. do Sul</t>
  </si>
  <si>
    <t>Eng. Bley</t>
  </si>
  <si>
    <t>F. Paraguai</t>
  </si>
  <si>
    <t>F. Brasil</t>
  </si>
  <si>
    <t>F. Argentina</t>
  </si>
  <si>
    <t>J.V. Gonzalez</t>
  </si>
  <si>
    <t>A. Victoria</t>
  </si>
  <si>
    <t>SOE-Belgrano Cargas</t>
  </si>
  <si>
    <t>Países / Empresas / Trechos / Corredor Paranaguá - Antofagasta</t>
  </si>
  <si>
    <t>Fonte: Enefer Consultoria e Projetos Ltda.</t>
  </si>
  <si>
    <t>Demanda -  produção anual</t>
  </si>
  <si>
    <t>Front. Brasil</t>
  </si>
  <si>
    <t>Front. Paraguai</t>
  </si>
  <si>
    <t>Front. Argentina</t>
  </si>
  <si>
    <t>Fonte: Enefer - Consultoria, Projetos Ltda.</t>
  </si>
  <si>
    <r>
      <t xml:space="preserve">TABELA 9.5.1 // Estimativa do Custo de Equipagem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 a 2045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</si>
</sst>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00"/>
  </numFmts>
  <fonts count="7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2" fillId="2" borderId="0" xfId="0" applyFont="1" applyFill="1" applyAlignment="1"/>
    <xf numFmtId="0" fontId="3" fillId="2" borderId="0" xfId="0" applyFont="1" applyFill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/>
    <xf numFmtId="0" fontId="2" fillId="2" borderId="4" xfId="0" applyFont="1" applyFill="1" applyBorder="1"/>
    <xf numFmtId="0" fontId="3" fillId="2" borderId="4" xfId="0" applyFont="1" applyFill="1" applyBorder="1"/>
    <xf numFmtId="0" fontId="2" fillId="2" borderId="0" xfId="0" applyFont="1" applyFill="1"/>
    <xf numFmtId="3" fontId="3" fillId="2" borderId="0" xfId="0" applyNumberFormat="1" applyFont="1" applyFill="1"/>
    <xf numFmtId="0" fontId="2" fillId="2" borderId="0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/>
    <xf numFmtId="0" fontId="3" fillId="2" borderId="2" xfId="0" applyFont="1" applyFill="1" applyBorder="1"/>
    <xf numFmtId="0" fontId="2" fillId="0" borderId="0" xfId="0" applyFont="1" applyBorder="1"/>
    <xf numFmtId="0" fontId="3" fillId="0" borderId="0" xfId="0" applyFont="1" applyBorder="1"/>
    <xf numFmtId="4" fontId="3" fillId="2" borderId="0" xfId="0" applyNumberFormat="1" applyFont="1" applyFill="1" applyAlignment="1">
      <alignment horizontal="center"/>
    </xf>
    <xf numFmtId="4" fontId="3" fillId="2" borderId="6" xfId="0" applyNumberFormat="1" applyFont="1" applyFill="1" applyBorder="1" applyAlignment="1">
      <alignment horizontal="center"/>
    </xf>
    <xf numFmtId="3" fontId="3" fillId="2" borderId="6" xfId="0" applyNumberFormat="1" applyFont="1" applyFill="1" applyBorder="1"/>
    <xf numFmtId="0" fontId="3" fillId="2" borderId="5" xfId="0" applyFont="1" applyFill="1" applyBorder="1"/>
    <xf numFmtId="4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5" fontId="2" fillId="2" borderId="6" xfId="0" applyNumberFormat="1" applyFont="1" applyFill="1" applyBorder="1"/>
    <xf numFmtId="4" fontId="2" fillId="2" borderId="0" xfId="0" applyNumberFormat="1" applyFont="1" applyFill="1" applyBorder="1"/>
    <xf numFmtId="165" fontId="2" fillId="2" borderId="1" xfId="0" applyNumberFormat="1" applyFont="1" applyFill="1" applyBorder="1"/>
    <xf numFmtId="3" fontId="3" fillId="2" borderId="1" xfId="0" applyNumberFormat="1" applyFont="1" applyFill="1" applyBorder="1"/>
    <xf numFmtId="0" fontId="2" fillId="3" borderId="0" xfId="0" applyFont="1" applyFill="1"/>
    <xf numFmtId="0" fontId="3" fillId="0" borderId="0" xfId="0" applyFont="1"/>
    <xf numFmtId="0" fontId="2" fillId="0" borderId="1" xfId="0" applyFont="1" applyBorder="1"/>
    <xf numFmtId="0" fontId="3" fillId="0" borderId="1" xfId="0" applyFont="1" applyBorder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4" fontId="2" fillId="0" borderId="7" xfId="0" applyNumberFormat="1" applyFont="1" applyBorder="1"/>
    <xf numFmtId="0" fontId="2" fillId="0" borderId="0" xfId="0" applyFont="1" applyFill="1" applyBorder="1" applyAlignment="1">
      <alignment horizontal="left"/>
    </xf>
    <xf numFmtId="4" fontId="3" fillId="0" borderId="0" xfId="0" applyNumberFormat="1" applyFont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5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9%20Custos/Custos%20CVLP%20%20Paranagu&#225;%20Antofagasta%2024.03.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6">
          <cell r="D116">
            <v>3642001</v>
          </cell>
          <cell r="E116">
            <v>5316868</v>
          </cell>
          <cell r="F116">
            <v>6839602</v>
          </cell>
          <cell r="G116">
            <v>8501992</v>
          </cell>
        </row>
        <row r="197">
          <cell r="D197">
            <v>322400</v>
          </cell>
          <cell r="E197">
            <v>1758320</v>
          </cell>
          <cell r="F197">
            <v>2646160</v>
          </cell>
          <cell r="G197">
            <v>3506720</v>
          </cell>
        </row>
        <row r="224">
          <cell r="E224">
            <v>7075188</v>
          </cell>
          <cell r="F224">
            <v>9485762</v>
          </cell>
          <cell r="G224">
            <v>12008712</v>
          </cell>
        </row>
        <row r="413">
          <cell r="E413">
            <v>2371512</v>
          </cell>
          <cell r="F413">
            <v>2963696</v>
          </cell>
          <cell r="G413">
            <v>1879345</v>
          </cell>
        </row>
        <row r="440">
          <cell r="E440">
            <v>108600</v>
          </cell>
          <cell r="F440">
            <v>126700</v>
          </cell>
          <cell r="G440">
            <v>162900</v>
          </cell>
        </row>
        <row r="467">
          <cell r="E467">
            <v>250425</v>
          </cell>
          <cell r="F467">
            <v>274275</v>
          </cell>
          <cell r="G467">
            <v>298125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2"/>
  <sheetViews>
    <sheetView tabSelected="1" workbookViewId="0">
      <selection activeCell="A2" sqref="A2"/>
    </sheetView>
  </sheetViews>
  <sheetFormatPr defaultRowHeight="15"/>
  <cols>
    <col min="1" max="1" width="47.140625" style="36" customWidth="1"/>
    <col min="2" max="2" width="18.42578125" style="36" customWidth="1"/>
    <col min="3" max="4" width="15.140625" style="36" customWidth="1"/>
    <col min="5" max="5" width="14.28515625" style="36" customWidth="1"/>
    <col min="6" max="7" width="14.7109375" style="36" customWidth="1"/>
    <col min="8" max="8" width="17.28515625" style="36" customWidth="1"/>
    <col min="9" max="9" width="16.42578125" style="36" customWidth="1"/>
    <col min="10" max="10" width="18.42578125" style="36" customWidth="1"/>
    <col min="11" max="11" width="18.140625" style="36" customWidth="1"/>
    <col min="12" max="13" width="14.7109375" style="36" customWidth="1"/>
    <col min="14" max="15" width="14.5703125" style="36" customWidth="1"/>
  </cols>
  <sheetData>
    <row r="1" spans="1:15" ht="15.75">
      <c r="A1" s="21"/>
      <c r="B1" s="22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.75">
      <c r="A2" s="67" t="s">
        <v>76</v>
      </c>
      <c r="B2" s="10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ht="16.5" thickBot="1">
      <c r="A3" s="1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5.75">
      <c r="A4" s="61" t="s">
        <v>58</v>
      </c>
      <c r="B4" s="61"/>
      <c r="C4" s="64" t="s">
        <v>69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5" ht="15.75">
      <c r="A5" s="62"/>
      <c r="B5" s="62"/>
      <c r="C5" s="65" t="s">
        <v>0</v>
      </c>
      <c r="D5" s="65"/>
      <c r="E5" s="65"/>
      <c r="F5" s="65"/>
      <c r="G5" s="65"/>
      <c r="H5" s="5"/>
      <c r="I5" s="65" t="s">
        <v>1</v>
      </c>
      <c r="J5" s="65"/>
      <c r="K5" s="65" t="s">
        <v>2</v>
      </c>
      <c r="L5" s="65"/>
      <c r="M5" s="65"/>
      <c r="N5" s="65" t="s">
        <v>3</v>
      </c>
      <c r="O5" s="65"/>
    </row>
    <row r="6" spans="1:15" ht="15.75">
      <c r="A6" s="62"/>
      <c r="B6" s="62"/>
      <c r="C6" s="66" t="s">
        <v>60</v>
      </c>
      <c r="D6" s="66"/>
      <c r="E6" s="66"/>
      <c r="F6" s="66"/>
      <c r="G6" s="65" t="s">
        <v>4</v>
      </c>
      <c r="H6" s="65"/>
      <c r="I6" s="66" t="s">
        <v>5</v>
      </c>
      <c r="J6" s="66"/>
      <c r="K6" s="66" t="s">
        <v>68</v>
      </c>
      <c r="L6" s="66"/>
      <c r="M6" s="66"/>
      <c r="N6" s="5" t="s">
        <v>6</v>
      </c>
      <c r="O6" s="5" t="s">
        <v>7</v>
      </c>
    </row>
    <row r="7" spans="1:15" ht="15.75">
      <c r="A7" s="62"/>
      <c r="B7" s="62"/>
      <c r="C7" s="6" t="s">
        <v>8</v>
      </c>
      <c r="D7" s="57" t="str">
        <f>+C8</f>
        <v>Iguaçu</v>
      </c>
      <c r="E7" s="6" t="str">
        <f>+D8</f>
        <v>Desvio Ribas</v>
      </c>
      <c r="F7" s="57" t="s">
        <v>61</v>
      </c>
      <c r="G7" s="57" t="str">
        <f>+E8</f>
        <v>Guarapuava</v>
      </c>
      <c r="H7" s="57" t="str">
        <f>+G8</f>
        <v>Cascavel</v>
      </c>
      <c r="I7" s="6" t="s">
        <v>72</v>
      </c>
      <c r="J7" s="57" t="s">
        <v>9</v>
      </c>
      <c r="K7" s="57" t="str">
        <f>+J8</f>
        <v>Front. Argentina</v>
      </c>
      <c r="L7" s="57" t="str">
        <f>+K8</f>
        <v>J.V. Gonzalez</v>
      </c>
      <c r="M7" s="6" t="str">
        <f>+L8</f>
        <v>Salta</v>
      </c>
      <c r="N7" s="57" t="str">
        <f>+M8</f>
        <v>Socompa</v>
      </c>
      <c r="O7" s="6" t="str">
        <f>+N8</f>
        <v>A. Victoria</v>
      </c>
    </row>
    <row r="8" spans="1:15" ht="16.5" thickBot="1">
      <c r="A8" s="63"/>
      <c r="B8" s="63"/>
      <c r="C8" s="58" t="s">
        <v>59</v>
      </c>
      <c r="D8" s="58" t="s">
        <v>10</v>
      </c>
      <c r="E8" s="58" t="s">
        <v>11</v>
      </c>
      <c r="F8" s="58" t="s">
        <v>62</v>
      </c>
      <c r="G8" s="58" t="s">
        <v>12</v>
      </c>
      <c r="H8" s="58" t="s">
        <v>73</v>
      </c>
      <c r="I8" s="58" t="s">
        <v>13</v>
      </c>
      <c r="J8" s="58" t="s">
        <v>74</v>
      </c>
      <c r="K8" s="58" t="s">
        <v>66</v>
      </c>
      <c r="L8" s="58" t="s">
        <v>14</v>
      </c>
      <c r="M8" s="58" t="s">
        <v>15</v>
      </c>
      <c r="N8" s="58" t="s">
        <v>67</v>
      </c>
      <c r="O8" s="58" t="s">
        <v>16</v>
      </c>
    </row>
    <row r="9" spans="1:15" ht="15.75">
      <c r="A9" s="13" t="s">
        <v>19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ht="15.75">
      <c r="A10" s="15" t="s">
        <v>20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2" t="s">
        <v>21</v>
      </c>
      <c r="B11" s="23" t="s">
        <v>22</v>
      </c>
      <c r="C11" s="16">
        <v>40000</v>
      </c>
      <c r="D11" s="16">
        <v>40000</v>
      </c>
      <c r="E11" s="16">
        <v>40000</v>
      </c>
      <c r="F11" s="16">
        <v>40000</v>
      </c>
      <c r="G11" s="16">
        <v>40000</v>
      </c>
      <c r="H11" s="16">
        <v>40000</v>
      </c>
      <c r="I11" s="16">
        <v>28000</v>
      </c>
      <c r="J11" s="16">
        <v>28000</v>
      </c>
      <c r="K11" s="16">
        <v>28000</v>
      </c>
      <c r="L11" s="16">
        <v>28000</v>
      </c>
      <c r="M11" s="16">
        <v>28000</v>
      </c>
      <c r="N11" s="16">
        <v>25000</v>
      </c>
      <c r="O11" s="16">
        <v>25000</v>
      </c>
    </row>
    <row r="12" spans="1:15">
      <c r="A12" s="2" t="s">
        <v>23</v>
      </c>
      <c r="B12" s="24" t="s">
        <v>22</v>
      </c>
      <c r="C12" s="25">
        <v>25000</v>
      </c>
      <c r="D12" s="25">
        <v>25000</v>
      </c>
      <c r="E12" s="25">
        <v>25000</v>
      </c>
      <c r="F12" s="25">
        <v>25000</v>
      </c>
      <c r="G12" s="25">
        <v>25000</v>
      </c>
      <c r="H12" s="25">
        <v>25000</v>
      </c>
      <c r="I12" s="25">
        <v>22000</v>
      </c>
      <c r="J12" s="25">
        <v>22000</v>
      </c>
      <c r="K12" s="25">
        <v>22000</v>
      </c>
      <c r="L12" s="25">
        <v>22000</v>
      </c>
      <c r="M12" s="25">
        <v>22000</v>
      </c>
      <c r="N12" s="25">
        <v>20000</v>
      </c>
      <c r="O12" s="25">
        <v>20000</v>
      </c>
    </row>
    <row r="13" spans="1:15" ht="15.75">
      <c r="A13" s="19" t="s">
        <v>30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</row>
    <row r="14" spans="1:15">
      <c r="A14" s="10" t="s">
        <v>24</v>
      </c>
      <c r="B14" s="27" t="s">
        <v>17</v>
      </c>
      <c r="C14" s="28">
        <v>46</v>
      </c>
      <c r="D14" s="28">
        <v>51</v>
      </c>
      <c r="E14" s="28">
        <v>29</v>
      </c>
      <c r="F14" s="28">
        <v>33</v>
      </c>
      <c r="G14" s="28">
        <v>24</v>
      </c>
      <c r="H14" s="28">
        <v>10</v>
      </c>
      <c r="I14" s="28">
        <v>11</v>
      </c>
      <c r="J14" s="28">
        <v>8</v>
      </c>
      <c r="K14" s="28">
        <v>29</v>
      </c>
      <c r="L14" s="28">
        <v>13</v>
      </c>
      <c r="M14" s="28">
        <v>27</v>
      </c>
      <c r="N14" s="28">
        <v>21</v>
      </c>
      <c r="O14" s="28">
        <v>24</v>
      </c>
    </row>
    <row r="15" spans="1:15">
      <c r="A15" s="10" t="s">
        <v>25</v>
      </c>
      <c r="B15" s="27" t="s">
        <v>17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25</v>
      </c>
      <c r="L15" s="28">
        <v>9</v>
      </c>
      <c r="M15" s="28">
        <v>23</v>
      </c>
      <c r="N15" s="28">
        <v>17</v>
      </c>
      <c r="O15" s="28">
        <v>16</v>
      </c>
    </row>
    <row r="16" spans="1:15" ht="15.75">
      <c r="A16" s="17" t="s">
        <v>31</v>
      </c>
      <c r="B16" s="29" t="s">
        <v>26</v>
      </c>
      <c r="C16" s="32">
        <v>1840000</v>
      </c>
      <c r="D16" s="32">
        <v>2040000</v>
      </c>
      <c r="E16" s="32">
        <v>1160000</v>
      </c>
      <c r="F16" s="32">
        <v>1320000</v>
      </c>
      <c r="G16" s="32">
        <v>960000</v>
      </c>
      <c r="H16" s="32">
        <v>400000</v>
      </c>
      <c r="I16" s="32">
        <v>308000</v>
      </c>
      <c r="J16" s="32">
        <v>224000</v>
      </c>
      <c r="K16" s="32">
        <v>1362000</v>
      </c>
      <c r="L16" s="32">
        <v>562000</v>
      </c>
      <c r="M16" s="32">
        <v>1262000</v>
      </c>
      <c r="N16" s="32">
        <v>865000</v>
      </c>
      <c r="O16" s="32">
        <v>920000</v>
      </c>
    </row>
    <row r="17" spans="1:15">
      <c r="A17" s="10" t="s">
        <v>27</v>
      </c>
      <c r="B17" s="11" t="s">
        <v>32</v>
      </c>
      <c r="C17" s="12">
        <v>1305120</v>
      </c>
      <c r="D17" s="12">
        <v>1839528</v>
      </c>
      <c r="E17" s="12">
        <v>1356160</v>
      </c>
      <c r="F17" s="12">
        <v>816060</v>
      </c>
      <c r="G17" s="12">
        <v>1463200</v>
      </c>
      <c r="H17" s="12">
        <v>295120</v>
      </c>
      <c r="I17" s="12">
        <v>493506</v>
      </c>
      <c r="J17" s="12">
        <v>291650</v>
      </c>
      <c r="K17" s="12">
        <v>1671360</v>
      </c>
      <c r="L17" s="12">
        <v>357552</v>
      </c>
      <c r="M17" s="12">
        <v>342600</v>
      </c>
      <c r="N17" s="12">
        <v>325800</v>
      </c>
      <c r="O17" s="12">
        <v>310050</v>
      </c>
    </row>
    <row r="18" spans="1:15" ht="15.75">
      <c r="A18" s="9" t="s">
        <v>28</v>
      </c>
      <c r="B18" s="30" t="s">
        <v>29</v>
      </c>
      <c r="C18" s="31">
        <v>1.41E-3</v>
      </c>
      <c r="D18" s="31">
        <v>1.1100000000000001E-3</v>
      </c>
      <c r="E18" s="31">
        <v>8.5999999999999998E-4</v>
      </c>
      <c r="F18" s="31">
        <v>1.6199999999999999E-3</v>
      </c>
      <c r="G18" s="31">
        <v>6.6E-4</v>
      </c>
      <c r="H18" s="31">
        <v>1.3600000000000001E-3</v>
      </c>
      <c r="I18" s="31">
        <v>6.2E-4</v>
      </c>
      <c r="J18" s="31">
        <v>7.6999999999999996E-4</v>
      </c>
      <c r="K18" s="31">
        <v>8.0999999999999996E-4</v>
      </c>
      <c r="L18" s="31">
        <v>1.57E-3</v>
      </c>
      <c r="M18" s="31">
        <v>3.6800000000000001E-3</v>
      </c>
      <c r="N18" s="31">
        <v>2.66E-3</v>
      </c>
      <c r="O18" s="31">
        <v>2.97E-3</v>
      </c>
    </row>
    <row r="19" spans="1:15" ht="15.75">
      <c r="A19" s="19" t="s">
        <v>33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</row>
    <row r="20" spans="1:15">
      <c r="A20" s="10" t="s">
        <v>24</v>
      </c>
      <c r="B20" s="27" t="s">
        <v>17</v>
      </c>
      <c r="C20" s="28">
        <v>61</v>
      </c>
      <c r="D20" s="28">
        <v>64</v>
      </c>
      <c r="E20" s="28">
        <v>42</v>
      </c>
      <c r="F20" s="28">
        <v>44</v>
      </c>
      <c r="G20" s="28">
        <v>36</v>
      </c>
      <c r="H20" s="28">
        <v>15</v>
      </c>
      <c r="I20" s="28">
        <v>19</v>
      </c>
      <c r="J20" s="28">
        <v>9</v>
      </c>
      <c r="K20" s="28">
        <v>39</v>
      </c>
      <c r="L20" s="28">
        <v>15</v>
      </c>
      <c r="M20" s="28">
        <v>30</v>
      </c>
      <c r="N20" s="28">
        <v>26</v>
      </c>
      <c r="O20" s="28">
        <v>29</v>
      </c>
    </row>
    <row r="21" spans="1:15">
      <c r="A21" s="10" t="s">
        <v>25</v>
      </c>
      <c r="B21" s="27" t="s">
        <v>17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31</v>
      </c>
      <c r="L21" s="28">
        <v>11</v>
      </c>
      <c r="M21" s="28">
        <v>26</v>
      </c>
      <c r="N21" s="28">
        <v>18</v>
      </c>
      <c r="O21" s="28">
        <v>17</v>
      </c>
    </row>
    <row r="22" spans="1:15" ht="15.75">
      <c r="A22" s="17" t="s">
        <v>34</v>
      </c>
      <c r="B22" s="29" t="s">
        <v>26</v>
      </c>
      <c r="C22" s="32">
        <v>2440000</v>
      </c>
      <c r="D22" s="32">
        <v>2560000</v>
      </c>
      <c r="E22" s="32">
        <v>1680000</v>
      </c>
      <c r="F22" s="32">
        <v>1760000</v>
      </c>
      <c r="G22" s="32">
        <v>1440000</v>
      </c>
      <c r="H22" s="32">
        <v>600000</v>
      </c>
      <c r="I22" s="32">
        <v>532000</v>
      </c>
      <c r="J22" s="32">
        <v>252000</v>
      </c>
      <c r="K22" s="32">
        <v>1774000</v>
      </c>
      <c r="L22" s="32">
        <v>662000</v>
      </c>
      <c r="M22" s="32">
        <v>1412000</v>
      </c>
      <c r="N22" s="32">
        <v>1010000</v>
      </c>
      <c r="O22" s="32">
        <v>1065000</v>
      </c>
    </row>
    <row r="23" spans="1:15">
      <c r="A23" s="10" t="s">
        <v>27</v>
      </c>
      <c r="B23" s="11" t="s">
        <v>32</v>
      </c>
      <c r="C23" s="12">
        <v>1631400</v>
      </c>
      <c r="D23" s="12">
        <v>2230692</v>
      </c>
      <c r="E23" s="12">
        <v>1928290</v>
      </c>
      <c r="F23" s="12">
        <v>1049220</v>
      </c>
      <c r="G23" s="12">
        <v>2108000</v>
      </c>
      <c r="H23" s="12">
        <v>538160</v>
      </c>
      <c r="I23" s="12">
        <v>857142</v>
      </c>
      <c r="J23" s="12">
        <v>437475</v>
      </c>
      <c r="K23" s="12">
        <v>2117056</v>
      </c>
      <c r="L23" s="12">
        <v>446940</v>
      </c>
      <c r="M23" s="12">
        <v>399700</v>
      </c>
      <c r="N23" s="12">
        <v>343900</v>
      </c>
      <c r="O23" s="12">
        <v>321975</v>
      </c>
    </row>
    <row r="24" spans="1:15" ht="15.75">
      <c r="A24" s="9" t="s">
        <v>28</v>
      </c>
      <c r="B24" s="30" t="s">
        <v>29</v>
      </c>
      <c r="C24" s="31">
        <v>1.5E-3</v>
      </c>
      <c r="D24" s="31">
        <v>1.15E-3</v>
      </c>
      <c r="E24" s="31">
        <v>8.7000000000000001E-4</v>
      </c>
      <c r="F24" s="31">
        <v>1.6800000000000001E-3</v>
      </c>
      <c r="G24" s="31">
        <v>6.8000000000000005E-4</v>
      </c>
      <c r="H24" s="31">
        <v>1.1100000000000001E-3</v>
      </c>
      <c r="I24" s="31">
        <v>6.2E-4</v>
      </c>
      <c r="J24" s="31">
        <v>5.8E-4</v>
      </c>
      <c r="K24" s="31">
        <v>8.4000000000000003E-4</v>
      </c>
      <c r="L24" s="31">
        <v>1.48E-3</v>
      </c>
      <c r="M24" s="31">
        <v>3.5300000000000002E-3</v>
      </c>
      <c r="N24" s="31">
        <v>2.9399999999999999E-3</v>
      </c>
      <c r="O24" s="31">
        <v>3.31E-3</v>
      </c>
    </row>
    <row r="25" spans="1:15" ht="15.75">
      <c r="A25" s="19" t="s">
        <v>35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5">
      <c r="A26" s="10" t="s">
        <v>24</v>
      </c>
      <c r="B26" s="27" t="s">
        <v>17</v>
      </c>
      <c r="C26" s="28">
        <v>70</v>
      </c>
      <c r="D26" s="28">
        <v>74</v>
      </c>
      <c r="E26" s="28">
        <v>52</v>
      </c>
      <c r="F26" s="28">
        <v>51</v>
      </c>
      <c r="G26" s="28">
        <v>45</v>
      </c>
      <c r="H26" s="28">
        <v>18</v>
      </c>
      <c r="I26" s="28">
        <v>23</v>
      </c>
      <c r="J26" s="28">
        <v>11</v>
      </c>
      <c r="K26" s="28">
        <v>45</v>
      </c>
      <c r="L26" s="28">
        <v>23</v>
      </c>
      <c r="M26" s="28">
        <v>34</v>
      </c>
      <c r="N26" s="28">
        <v>27</v>
      </c>
      <c r="O26" s="28">
        <v>30</v>
      </c>
    </row>
    <row r="27" spans="1:15">
      <c r="A27" s="10" t="s">
        <v>25</v>
      </c>
      <c r="B27" s="10"/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37</v>
      </c>
      <c r="L27" s="28">
        <v>19</v>
      </c>
      <c r="M27" s="28">
        <v>30</v>
      </c>
      <c r="N27" s="28">
        <v>19</v>
      </c>
      <c r="O27" s="28">
        <v>18</v>
      </c>
    </row>
    <row r="28" spans="1:15" ht="15.75">
      <c r="A28" s="17" t="s">
        <v>36</v>
      </c>
      <c r="B28" s="29" t="s">
        <v>26</v>
      </c>
      <c r="C28" s="32">
        <v>2800000</v>
      </c>
      <c r="D28" s="32">
        <v>2960000</v>
      </c>
      <c r="E28" s="32">
        <v>2080000</v>
      </c>
      <c r="F28" s="32">
        <v>2040000</v>
      </c>
      <c r="G28" s="32">
        <v>1800000</v>
      </c>
      <c r="H28" s="32">
        <v>720000</v>
      </c>
      <c r="I28" s="32">
        <v>644000</v>
      </c>
      <c r="J28" s="32">
        <v>308000</v>
      </c>
      <c r="K28" s="32">
        <v>2074000</v>
      </c>
      <c r="L28" s="32">
        <v>1062000</v>
      </c>
      <c r="M28" s="32">
        <v>1612000</v>
      </c>
      <c r="N28" s="32">
        <v>1055000</v>
      </c>
      <c r="O28" s="32">
        <v>1110000</v>
      </c>
    </row>
    <row r="29" spans="1:15">
      <c r="A29" s="10" t="s">
        <v>37</v>
      </c>
      <c r="B29" s="11" t="s">
        <v>32</v>
      </c>
      <c r="C29" s="12">
        <v>2033812</v>
      </c>
      <c r="D29" s="12">
        <v>2643000</v>
      </c>
      <c r="E29" s="12">
        <v>2542800</v>
      </c>
      <c r="F29" s="12">
        <v>1282380</v>
      </c>
      <c r="G29" s="12">
        <v>2777600</v>
      </c>
      <c r="H29" s="12">
        <v>729120</v>
      </c>
      <c r="I29" s="12">
        <v>1116882</v>
      </c>
      <c r="J29" s="12">
        <v>583300</v>
      </c>
      <c r="K29" s="12">
        <v>2562752</v>
      </c>
      <c r="L29" s="12">
        <v>782145</v>
      </c>
      <c r="M29" s="12">
        <v>456800</v>
      </c>
      <c r="N29" s="12">
        <v>362000</v>
      </c>
      <c r="O29" s="12">
        <v>333900</v>
      </c>
    </row>
    <row r="30" spans="1:15" ht="16.5" thickBot="1">
      <c r="A30" s="3" t="s">
        <v>28</v>
      </c>
      <c r="B30" s="18" t="s">
        <v>29</v>
      </c>
      <c r="C30" s="33">
        <v>1.3799999999999999E-3</v>
      </c>
      <c r="D30" s="33">
        <v>1.1199999999999999E-3</v>
      </c>
      <c r="E30" s="33">
        <v>8.1999999999999998E-4</v>
      </c>
      <c r="F30" s="33">
        <v>1.5900000000000001E-3</v>
      </c>
      <c r="G30" s="33">
        <v>6.4999999999999997E-4</v>
      </c>
      <c r="H30" s="33">
        <v>9.8999999999999999E-4</v>
      </c>
      <c r="I30" s="33">
        <v>5.8E-4</v>
      </c>
      <c r="J30" s="33">
        <v>5.2999999999999998E-4</v>
      </c>
      <c r="K30" s="33">
        <v>8.0999999999999996E-4</v>
      </c>
      <c r="L30" s="33">
        <v>1.3600000000000001E-3</v>
      </c>
      <c r="M30" s="33">
        <v>3.5300000000000002E-3</v>
      </c>
      <c r="N30" s="33">
        <v>2.9099999999999998E-3</v>
      </c>
      <c r="O30" s="33">
        <v>3.32E-3</v>
      </c>
    </row>
    <row r="31" spans="1:15">
      <c r="A31" s="20" t="s">
        <v>75</v>
      </c>
      <c r="B31" s="20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61" spans="1:15" ht="15.75">
      <c r="A61" s="1" t="s">
        <v>38</v>
      </c>
      <c r="B61" s="10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1:15" ht="16.5" thickBot="1">
      <c r="A62" s="17" t="s">
        <v>18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15.75">
      <c r="A63" s="61" t="s">
        <v>58</v>
      </c>
      <c r="B63" s="61"/>
      <c r="C63" s="64" t="s">
        <v>69</v>
      </c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</row>
    <row r="64" spans="1:15" ht="15.75">
      <c r="A64" s="62"/>
      <c r="B64" s="62"/>
      <c r="C64" s="65" t="s">
        <v>0</v>
      </c>
      <c r="D64" s="65"/>
      <c r="E64" s="65"/>
      <c r="F64" s="65"/>
      <c r="G64" s="65"/>
      <c r="H64" s="5"/>
      <c r="I64" s="65" t="s">
        <v>1</v>
      </c>
      <c r="J64" s="65"/>
      <c r="K64" s="65" t="s">
        <v>2</v>
      </c>
      <c r="L64" s="65"/>
      <c r="M64" s="65"/>
      <c r="N64" s="65" t="s">
        <v>3</v>
      </c>
      <c r="O64" s="65"/>
    </row>
    <row r="65" spans="1:15" ht="15.75">
      <c r="A65" s="62"/>
      <c r="B65" s="62"/>
      <c r="C65" s="66" t="s">
        <v>60</v>
      </c>
      <c r="D65" s="66"/>
      <c r="E65" s="66"/>
      <c r="F65" s="66"/>
      <c r="G65" s="65" t="s">
        <v>4</v>
      </c>
      <c r="H65" s="65"/>
      <c r="I65" s="66" t="s">
        <v>5</v>
      </c>
      <c r="J65" s="66"/>
      <c r="K65" s="66" t="s">
        <v>68</v>
      </c>
      <c r="L65" s="66"/>
      <c r="M65" s="66"/>
      <c r="N65" s="5" t="s">
        <v>6</v>
      </c>
      <c r="O65" s="5" t="s">
        <v>7</v>
      </c>
    </row>
    <row r="66" spans="1:15" ht="15.75">
      <c r="A66" s="62"/>
      <c r="B66" s="62"/>
      <c r="C66" s="6" t="s">
        <v>8</v>
      </c>
      <c r="D66" s="7" t="str">
        <f>+C67</f>
        <v>Iguaçu</v>
      </c>
      <c r="E66" s="6" t="str">
        <f>+D67</f>
        <v>Desvio Ribas</v>
      </c>
      <c r="F66" s="55" t="s">
        <v>61</v>
      </c>
      <c r="G66" s="7" t="str">
        <f>+E67</f>
        <v>Guarapuava</v>
      </c>
      <c r="H66" s="7" t="str">
        <f>+G67</f>
        <v>Cascavel</v>
      </c>
      <c r="I66" s="6" t="s">
        <v>64</v>
      </c>
      <c r="J66" s="7" t="s">
        <v>9</v>
      </c>
      <c r="K66" s="7" t="str">
        <f>+J67</f>
        <v>F. Argentina</v>
      </c>
      <c r="L66" s="7" t="str">
        <f>+K67</f>
        <v>J.V. Gonzalez</v>
      </c>
      <c r="M66" s="6" t="str">
        <f>+L67</f>
        <v>Salta</v>
      </c>
      <c r="N66" s="7" t="str">
        <f>+M67</f>
        <v>Socompa</v>
      </c>
      <c r="O66" s="6" t="str">
        <f>+N67</f>
        <v>A. Victoria</v>
      </c>
    </row>
    <row r="67" spans="1:15" ht="16.5" thickBot="1">
      <c r="A67" s="63"/>
      <c r="B67" s="63"/>
      <c r="C67" s="56" t="s">
        <v>59</v>
      </c>
      <c r="D67" s="8" t="s">
        <v>10</v>
      </c>
      <c r="E67" s="8" t="s">
        <v>11</v>
      </c>
      <c r="F67" s="56" t="s">
        <v>62</v>
      </c>
      <c r="G67" s="8" t="s">
        <v>12</v>
      </c>
      <c r="H67" s="56" t="s">
        <v>63</v>
      </c>
      <c r="I67" s="8" t="s">
        <v>13</v>
      </c>
      <c r="J67" s="56" t="s">
        <v>65</v>
      </c>
      <c r="K67" s="56" t="s">
        <v>66</v>
      </c>
      <c r="L67" s="8" t="s">
        <v>14</v>
      </c>
      <c r="M67" s="8" t="s">
        <v>15</v>
      </c>
      <c r="N67" s="56" t="s">
        <v>67</v>
      </c>
      <c r="O67" s="8" t="s">
        <v>16</v>
      </c>
    </row>
    <row r="68" spans="1:15" ht="15.75">
      <c r="A68" s="19" t="s">
        <v>30</v>
      </c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</row>
    <row r="69" spans="1:15">
      <c r="A69" s="10" t="s">
        <v>24</v>
      </c>
      <c r="B69" s="27" t="s">
        <v>17</v>
      </c>
      <c r="C69" s="28">
        <f>+C14</f>
        <v>46</v>
      </c>
      <c r="D69" s="28">
        <f t="shared" ref="D69:O70" si="0">+D14</f>
        <v>51</v>
      </c>
      <c r="E69" s="28">
        <f t="shared" si="0"/>
        <v>29</v>
      </c>
      <c r="F69" s="28">
        <f t="shared" si="0"/>
        <v>33</v>
      </c>
      <c r="G69" s="28">
        <f t="shared" si="0"/>
        <v>24</v>
      </c>
      <c r="H69" s="28">
        <f t="shared" si="0"/>
        <v>10</v>
      </c>
      <c r="I69" s="28">
        <f t="shared" si="0"/>
        <v>11</v>
      </c>
      <c r="J69" s="28">
        <f t="shared" si="0"/>
        <v>8</v>
      </c>
      <c r="K69" s="28">
        <f t="shared" si="0"/>
        <v>29</v>
      </c>
      <c r="L69" s="28">
        <f t="shared" si="0"/>
        <v>13</v>
      </c>
      <c r="M69" s="28">
        <f t="shared" si="0"/>
        <v>27</v>
      </c>
      <c r="N69" s="28">
        <f t="shared" si="0"/>
        <v>21</v>
      </c>
      <c r="O69" s="28">
        <f t="shared" si="0"/>
        <v>24</v>
      </c>
    </row>
    <row r="70" spans="1:15">
      <c r="A70" s="10" t="s">
        <v>25</v>
      </c>
      <c r="B70" s="27" t="s">
        <v>17</v>
      </c>
      <c r="C70" s="28">
        <f>+C15</f>
        <v>0</v>
      </c>
      <c r="D70" s="28">
        <f t="shared" si="0"/>
        <v>0</v>
      </c>
      <c r="E70" s="28">
        <f t="shared" si="0"/>
        <v>0</v>
      </c>
      <c r="F70" s="28">
        <f t="shared" si="0"/>
        <v>0</v>
      </c>
      <c r="G70" s="28">
        <f t="shared" si="0"/>
        <v>0</v>
      </c>
      <c r="H70" s="28">
        <f t="shared" si="0"/>
        <v>0</v>
      </c>
      <c r="I70" s="28">
        <f t="shared" si="0"/>
        <v>0</v>
      </c>
      <c r="J70" s="28">
        <f t="shared" si="0"/>
        <v>0</v>
      </c>
      <c r="K70" s="28">
        <f t="shared" si="0"/>
        <v>25</v>
      </c>
      <c r="L70" s="28">
        <f t="shared" si="0"/>
        <v>9</v>
      </c>
      <c r="M70" s="28">
        <f t="shared" si="0"/>
        <v>23</v>
      </c>
      <c r="N70" s="28">
        <f t="shared" si="0"/>
        <v>17</v>
      </c>
      <c r="O70" s="28">
        <f t="shared" si="0"/>
        <v>16</v>
      </c>
    </row>
    <row r="71" spans="1:15" ht="15.75">
      <c r="A71" s="19" t="s">
        <v>33</v>
      </c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</row>
    <row r="72" spans="1:15">
      <c r="A72" s="10" t="s">
        <v>24</v>
      </c>
      <c r="B72" s="27" t="s">
        <v>17</v>
      </c>
      <c r="C72" s="28">
        <f>+C20</f>
        <v>61</v>
      </c>
      <c r="D72" s="28">
        <f t="shared" ref="D72:O73" si="1">+D20</f>
        <v>64</v>
      </c>
      <c r="E72" s="28">
        <f t="shared" si="1"/>
        <v>42</v>
      </c>
      <c r="F72" s="28">
        <f t="shared" si="1"/>
        <v>44</v>
      </c>
      <c r="G72" s="28">
        <f t="shared" si="1"/>
        <v>36</v>
      </c>
      <c r="H72" s="28">
        <f t="shared" si="1"/>
        <v>15</v>
      </c>
      <c r="I72" s="28">
        <f t="shared" si="1"/>
        <v>19</v>
      </c>
      <c r="J72" s="28">
        <f t="shared" si="1"/>
        <v>9</v>
      </c>
      <c r="K72" s="28">
        <f t="shared" si="1"/>
        <v>39</v>
      </c>
      <c r="L72" s="28">
        <f t="shared" si="1"/>
        <v>15</v>
      </c>
      <c r="M72" s="28">
        <f t="shared" si="1"/>
        <v>30</v>
      </c>
      <c r="N72" s="28">
        <f t="shared" si="1"/>
        <v>26</v>
      </c>
      <c r="O72" s="28">
        <f t="shared" si="1"/>
        <v>29</v>
      </c>
    </row>
    <row r="73" spans="1:15">
      <c r="A73" s="10" t="s">
        <v>25</v>
      </c>
      <c r="B73" s="27" t="s">
        <v>17</v>
      </c>
      <c r="C73" s="28">
        <f>+C21</f>
        <v>0</v>
      </c>
      <c r="D73" s="28">
        <f t="shared" si="1"/>
        <v>0</v>
      </c>
      <c r="E73" s="28">
        <f t="shared" si="1"/>
        <v>0</v>
      </c>
      <c r="F73" s="28">
        <f t="shared" si="1"/>
        <v>0</v>
      </c>
      <c r="G73" s="28">
        <f t="shared" si="1"/>
        <v>0</v>
      </c>
      <c r="H73" s="28">
        <f t="shared" si="1"/>
        <v>0</v>
      </c>
      <c r="I73" s="28">
        <f t="shared" si="1"/>
        <v>0</v>
      </c>
      <c r="J73" s="28">
        <f t="shared" si="1"/>
        <v>0</v>
      </c>
      <c r="K73" s="28">
        <f t="shared" si="1"/>
        <v>31</v>
      </c>
      <c r="L73" s="28">
        <f t="shared" si="1"/>
        <v>11</v>
      </c>
      <c r="M73" s="28">
        <f t="shared" si="1"/>
        <v>26</v>
      </c>
      <c r="N73" s="28">
        <f t="shared" si="1"/>
        <v>18</v>
      </c>
      <c r="O73" s="28">
        <f t="shared" si="1"/>
        <v>17</v>
      </c>
    </row>
    <row r="74" spans="1:15" ht="15.75">
      <c r="A74" s="19" t="s">
        <v>35</v>
      </c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</row>
    <row r="75" spans="1:15">
      <c r="A75" s="10" t="s">
        <v>24</v>
      </c>
      <c r="B75" s="27" t="s">
        <v>17</v>
      </c>
      <c r="C75" s="28">
        <f>+C26</f>
        <v>70</v>
      </c>
      <c r="D75" s="28">
        <f t="shared" ref="D75:O76" si="2">+D26</f>
        <v>74</v>
      </c>
      <c r="E75" s="28">
        <f t="shared" si="2"/>
        <v>52</v>
      </c>
      <c r="F75" s="28">
        <f t="shared" si="2"/>
        <v>51</v>
      </c>
      <c r="G75" s="28">
        <f t="shared" si="2"/>
        <v>45</v>
      </c>
      <c r="H75" s="28">
        <f t="shared" si="2"/>
        <v>18</v>
      </c>
      <c r="I75" s="28">
        <f t="shared" si="2"/>
        <v>23</v>
      </c>
      <c r="J75" s="28">
        <f t="shared" si="2"/>
        <v>11</v>
      </c>
      <c r="K75" s="28">
        <f t="shared" si="2"/>
        <v>45</v>
      </c>
      <c r="L75" s="28">
        <f t="shared" si="2"/>
        <v>23</v>
      </c>
      <c r="M75" s="28">
        <f t="shared" si="2"/>
        <v>34</v>
      </c>
      <c r="N75" s="28">
        <f t="shared" si="2"/>
        <v>27</v>
      </c>
      <c r="O75" s="28">
        <f t="shared" si="2"/>
        <v>30</v>
      </c>
    </row>
    <row r="76" spans="1:15" ht="15.75" thickBot="1">
      <c r="A76" s="4" t="s">
        <v>25</v>
      </c>
      <c r="B76" s="4"/>
      <c r="C76" s="34">
        <f>+C27</f>
        <v>0</v>
      </c>
      <c r="D76" s="34">
        <f t="shared" si="2"/>
        <v>0</v>
      </c>
      <c r="E76" s="34">
        <f t="shared" si="2"/>
        <v>0</v>
      </c>
      <c r="F76" s="34">
        <f t="shared" si="2"/>
        <v>0</v>
      </c>
      <c r="G76" s="34">
        <f t="shared" si="2"/>
        <v>0</v>
      </c>
      <c r="H76" s="34">
        <f t="shared" si="2"/>
        <v>0</v>
      </c>
      <c r="I76" s="34">
        <f t="shared" si="2"/>
        <v>0</v>
      </c>
      <c r="J76" s="34">
        <f t="shared" si="2"/>
        <v>0</v>
      </c>
      <c r="K76" s="34">
        <f t="shared" si="2"/>
        <v>37</v>
      </c>
      <c r="L76" s="34">
        <f t="shared" si="2"/>
        <v>19</v>
      </c>
      <c r="M76" s="34">
        <f t="shared" si="2"/>
        <v>30</v>
      </c>
      <c r="N76" s="34">
        <f t="shared" si="2"/>
        <v>19</v>
      </c>
      <c r="O76" s="34">
        <f t="shared" si="2"/>
        <v>18</v>
      </c>
    </row>
    <row r="77" spans="1:15">
      <c r="A77" s="10" t="s">
        <v>70</v>
      </c>
      <c r="B77" s="10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149" spans="1:6" s="36" customFormat="1" ht="15.75">
      <c r="A149" s="35" t="s">
        <v>39</v>
      </c>
    </row>
    <row r="150" spans="1:6" s="36" customFormat="1" ht="16.5" thickBot="1">
      <c r="A150" s="37" t="s">
        <v>40</v>
      </c>
      <c r="B150" s="37"/>
      <c r="C150" s="37"/>
      <c r="D150" s="38"/>
      <c r="E150" s="22"/>
    </row>
    <row r="151" spans="1:6" s="36" customFormat="1" ht="15.75">
      <c r="A151" s="59" t="s">
        <v>58</v>
      </c>
      <c r="B151" s="59" t="s">
        <v>41</v>
      </c>
      <c r="C151" s="39">
        <v>2010</v>
      </c>
      <c r="D151" s="40">
        <v>2015</v>
      </c>
      <c r="E151" s="41">
        <v>2030</v>
      </c>
      <c r="F151" s="41">
        <v>2045</v>
      </c>
    </row>
    <row r="152" spans="1:6" s="36" customFormat="1" ht="16.5" thickBot="1">
      <c r="A152" s="60"/>
      <c r="B152" s="60"/>
      <c r="C152" s="42"/>
      <c r="D152" s="43" t="s">
        <v>42</v>
      </c>
      <c r="E152" s="44" t="s">
        <v>43</v>
      </c>
      <c r="F152" s="44" t="s">
        <v>44</v>
      </c>
    </row>
    <row r="153" spans="1:6" s="36" customFormat="1">
      <c r="A153" s="45" t="s">
        <v>45</v>
      </c>
      <c r="B153" s="46" t="s">
        <v>46</v>
      </c>
      <c r="C153" s="47">
        <f>+'[4]Invest Frotas (2)'!D116</f>
        <v>3642001</v>
      </c>
      <c r="D153" s="47">
        <f>+'[4]Invest Frotas (2)'!E116</f>
        <v>5316868</v>
      </c>
      <c r="E153" s="47">
        <f>+'[4]Invest Frotas (2)'!F116</f>
        <v>6839602</v>
      </c>
      <c r="F153" s="47">
        <f>+'[4]Invest Frotas (2)'!G116</f>
        <v>8501992</v>
      </c>
    </row>
    <row r="154" spans="1:6" s="36" customFormat="1">
      <c r="A154" s="36" t="s">
        <v>47</v>
      </c>
      <c r="B154" s="48" t="s">
        <v>17</v>
      </c>
      <c r="C154" s="36" t="e">
        <f>+#REF!+#REF!+#REF!+#REF!</f>
        <v>#REF!</v>
      </c>
      <c r="D154" s="36" t="e">
        <f>+#REF!+#REF!+#REF!+#REF!</f>
        <v>#REF!</v>
      </c>
      <c r="E154" s="36" t="e">
        <f>+#REF!+#REF!+#REF!+#REF!</f>
        <v>#REF!</v>
      </c>
      <c r="F154" s="36" t="e">
        <f>+#REF!+#REF!+#REF!+#REF!</f>
        <v>#REF!</v>
      </c>
    </row>
    <row r="155" spans="1:6" s="36" customFormat="1">
      <c r="A155" s="36" t="s">
        <v>48</v>
      </c>
      <c r="B155" s="48" t="s">
        <v>49</v>
      </c>
      <c r="C155" s="49">
        <f>+C11</f>
        <v>40000</v>
      </c>
      <c r="D155" s="49">
        <f>+C155</f>
        <v>40000</v>
      </c>
      <c r="E155" s="49">
        <f>+D155</f>
        <v>40000</v>
      </c>
      <c r="F155" s="49">
        <f>+E155</f>
        <v>40000</v>
      </c>
    </row>
    <row r="156" spans="1:6" s="36" customFormat="1" ht="16.5" thickBot="1">
      <c r="A156" s="50" t="s">
        <v>50</v>
      </c>
      <c r="B156" s="51" t="s">
        <v>26</v>
      </c>
      <c r="C156" s="52" t="e">
        <f>+C155*C154</f>
        <v>#REF!</v>
      </c>
      <c r="D156" s="52" t="e">
        <f>+D155*D154</f>
        <v>#REF!</v>
      </c>
      <c r="E156" s="52" t="e">
        <f>+E155*E154</f>
        <v>#REF!</v>
      </c>
      <c r="F156" s="52" t="e">
        <f>+F155*F154</f>
        <v>#REF!</v>
      </c>
    </row>
    <row r="157" spans="1:6" s="36" customFormat="1" ht="15.75">
      <c r="A157" s="53"/>
    </row>
    <row r="158" spans="1:6" s="36" customFormat="1">
      <c r="C158" s="49"/>
    </row>
    <row r="159" spans="1:6" s="36" customFormat="1" ht="15.75">
      <c r="A159" s="35" t="s">
        <v>39</v>
      </c>
    </row>
    <row r="160" spans="1:6" s="36" customFormat="1" ht="16.5" thickBot="1">
      <c r="A160" s="37" t="s">
        <v>51</v>
      </c>
      <c r="B160" s="37"/>
      <c r="C160" s="37"/>
      <c r="D160" s="38"/>
      <c r="E160" s="22"/>
    </row>
    <row r="161" spans="1:6" s="36" customFormat="1" ht="15.75">
      <c r="A161" s="59" t="s">
        <v>58</v>
      </c>
      <c r="B161" s="59" t="s">
        <v>41</v>
      </c>
      <c r="C161" s="39">
        <v>2010</v>
      </c>
      <c r="D161" s="40">
        <v>2015</v>
      </c>
      <c r="E161" s="41">
        <v>2030</v>
      </c>
      <c r="F161" s="41">
        <v>2045</v>
      </c>
    </row>
    <row r="162" spans="1:6" s="36" customFormat="1" ht="16.5" thickBot="1">
      <c r="A162" s="60"/>
      <c r="B162" s="60"/>
      <c r="C162" s="42"/>
      <c r="D162" s="43" t="s">
        <v>42</v>
      </c>
      <c r="E162" s="44" t="s">
        <v>43</v>
      </c>
      <c r="F162" s="44" t="s">
        <v>44</v>
      </c>
    </row>
    <row r="163" spans="1:6" s="36" customFormat="1">
      <c r="A163" s="45" t="s">
        <v>71</v>
      </c>
      <c r="B163" s="46" t="s">
        <v>46</v>
      </c>
      <c r="C163" s="47">
        <f>+'[4]Invest Frotas (2)'!D197</f>
        <v>322400</v>
      </c>
      <c r="D163" s="47">
        <f>+'[4]Invest Frotas (2)'!E197</f>
        <v>1758320</v>
      </c>
      <c r="E163" s="47">
        <f>+'[4]Invest Frotas (2)'!F197</f>
        <v>2646160</v>
      </c>
      <c r="F163" s="47">
        <f>+'[4]Invest Frotas (2)'!G197</f>
        <v>3506720</v>
      </c>
    </row>
    <row r="164" spans="1:6" s="36" customFormat="1">
      <c r="A164" s="36" t="s">
        <v>47</v>
      </c>
      <c r="B164" s="48" t="s">
        <v>17</v>
      </c>
      <c r="C164" s="36" t="e">
        <f>+#REF!</f>
        <v>#REF!</v>
      </c>
      <c r="D164" s="36" t="e">
        <f>+#REF!</f>
        <v>#REF!</v>
      </c>
      <c r="E164" s="36" t="e">
        <f>+#REF!</f>
        <v>#REF!</v>
      </c>
      <c r="F164" s="36" t="e">
        <f>+#REF!</f>
        <v>#REF!</v>
      </c>
    </row>
    <row r="165" spans="1:6" s="36" customFormat="1">
      <c r="A165" s="36" t="s">
        <v>48</v>
      </c>
      <c r="B165" s="48" t="s">
        <v>49</v>
      </c>
      <c r="C165" s="49">
        <f>+C155</f>
        <v>40000</v>
      </c>
      <c r="D165" s="49">
        <f>+C165</f>
        <v>40000</v>
      </c>
      <c r="E165" s="49">
        <f>+D165</f>
        <v>40000</v>
      </c>
      <c r="F165" s="49">
        <f>+E165</f>
        <v>40000</v>
      </c>
    </row>
    <row r="166" spans="1:6" s="36" customFormat="1" ht="16.5" thickBot="1">
      <c r="A166" s="50" t="s">
        <v>50</v>
      </c>
      <c r="B166" s="51" t="s">
        <v>26</v>
      </c>
      <c r="C166" s="52" t="e">
        <f>+C165*C164</f>
        <v>#REF!</v>
      </c>
      <c r="D166" s="52" t="e">
        <f>+D165*D164</f>
        <v>#REF!</v>
      </c>
      <c r="E166" s="52" t="e">
        <f>+E165*E164</f>
        <v>#REF!</v>
      </c>
      <c r="F166" s="52" t="e">
        <f>+F165*F164</f>
        <v>#REF!</v>
      </c>
    </row>
    <row r="169" spans="1:6" s="36" customFormat="1" ht="15.75">
      <c r="A169" s="35" t="s">
        <v>39</v>
      </c>
    </row>
    <row r="170" spans="1:6" s="36" customFormat="1" ht="16.5" thickBot="1">
      <c r="A170" s="37" t="s">
        <v>52</v>
      </c>
      <c r="B170" s="37"/>
      <c r="C170" s="37"/>
      <c r="D170" s="38"/>
      <c r="E170" s="22"/>
    </row>
    <row r="171" spans="1:6" s="36" customFormat="1" ht="15.75">
      <c r="A171" s="59" t="s">
        <v>58</v>
      </c>
      <c r="B171" s="59" t="s">
        <v>41</v>
      </c>
      <c r="C171" s="39">
        <v>2010</v>
      </c>
      <c r="D171" s="40">
        <v>2015</v>
      </c>
      <c r="E171" s="41">
        <v>2030</v>
      </c>
      <c r="F171" s="41">
        <v>2045</v>
      </c>
    </row>
    <row r="172" spans="1:6" s="36" customFormat="1" ht="16.5" thickBot="1">
      <c r="A172" s="60"/>
      <c r="B172" s="60"/>
      <c r="C172" s="42"/>
      <c r="D172" s="43" t="s">
        <v>42</v>
      </c>
      <c r="E172" s="44" t="s">
        <v>43</v>
      </c>
      <c r="F172" s="44" t="s">
        <v>44</v>
      </c>
    </row>
    <row r="173" spans="1:6" s="36" customFormat="1">
      <c r="A173" s="45" t="s">
        <v>71</v>
      </c>
      <c r="B173" s="46" t="s">
        <v>46</v>
      </c>
      <c r="C173" s="47">
        <f t="shared" ref="C173:F174" si="3">+C153+C163</f>
        <v>3964401</v>
      </c>
      <c r="D173" s="47">
        <f t="shared" si="3"/>
        <v>7075188</v>
      </c>
      <c r="E173" s="47">
        <f t="shared" si="3"/>
        <v>9485762</v>
      </c>
      <c r="F173" s="47">
        <f t="shared" si="3"/>
        <v>12008712</v>
      </c>
    </row>
    <row r="174" spans="1:6" s="36" customFormat="1">
      <c r="A174" s="36" t="s">
        <v>47</v>
      </c>
      <c r="B174" s="48" t="s">
        <v>17</v>
      </c>
      <c r="C174" s="36" t="e">
        <f t="shared" si="3"/>
        <v>#REF!</v>
      </c>
      <c r="D174" s="36" t="e">
        <f t="shared" si="3"/>
        <v>#REF!</v>
      </c>
      <c r="E174" s="36" t="e">
        <f t="shared" si="3"/>
        <v>#REF!</v>
      </c>
      <c r="F174" s="36" t="e">
        <f t="shared" si="3"/>
        <v>#REF!</v>
      </c>
    </row>
    <row r="175" spans="1:6" s="36" customFormat="1">
      <c r="A175" s="36" t="s">
        <v>48</v>
      </c>
      <c r="B175" s="48" t="s">
        <v>49</v>
      </c>
      <c r="C175" s="49">
        <f>+C165</f>
        <v>40000</v>
      </c>
      <c r="D175" s="49">
        <f>+C175</f>
        <v>40000</v>
      </c>
      <c r="E175" s="49">
        <f>+D175</f>
        <v>40000</v>
      </c>
      <c r="F175" s="49">
        <f>+E175</f>
        <v>40000</v>
      </c>
    </row>
    <row r="176" spans="1:6" s="36" customFormat="1" ht="16.5" thickBot="1">
      <c r="A176" s="50" t="s">
        <v>50</v>
      </c>
      <c r="B176" s="51" t="s">
        <v>26</v>
      </c>
      <c r="C176" s="52" t="e">
        <f>+C175*C174</f>
        <v>#REF!</v>
      </c>
      <c r="D176" s="52" t="e">
        <f>+D175*D174</f>
        <v>#REF!</v>
      </c>
      <c r="E176" s="52" t="e">
        <f>+E175*E174</f>
        <v>#REF!</v>
      </c>
      <c r="F176" s="52" t="e">
        <f>+F175*F174</f>
        <v>#REF!</v>
      </c>
    </row>
    <row r="178" spans="1:6" s="36" customFormat="1">
      <c r="C178" s="54"/>
    </row>
    <row r="179" spans="1:6" s="36" customFormat="1" ht="15.75">
      <c r="A179" s="35" t="s">
        <v>39</v>
      </c>
    </row>
    <row r="180" spans="1:6" s="36" customFormat="1" ht="16.5" thickBot="1">
      <c r="A180" s="37" t="s">
        <v>53</v>
      </c>
      <c r="B180" s="37"/>
      <c r="C180" s="37"/>
      <c r="D180" s="38"/>
      <c r="E180" s="22"/>
    </row>
    <row r="181" spans="1:6" s="36" customFormat="1" ht="15.75">
      <c r="A181" s="59" t="s">
        <v>58</v>
      </c>
      <c r="B181" s="59" t="s">
        <v>41</v>
      </c>
      <c r="C181" s="39">
        <v>2010</v>
      </c>
      <c r="D181" s="40">
        <v>2015</v>
      </c>
      <c r="E181" s="41">
        <v>2030</v>
      </c>
      <c r="F181" s="41">
        <v>2045</v>
      </c>
    </row>
    <row r="182" spans="1:6" s="36" customFormat="1" ht="16.5" thickBot="1">
      <c r="A182" s="60"/>
      <c r="B182" s="60"/>
      <c r="C182" s="42"/>
      <c r="D182" s="43" t="s">
        <v>42</v>
      </c>
      <c r="E182" s="44" t="s">
        <v>43</v>
      </c>
      <c r="F182" s="44" t="s">
        <v>44</v>
      </c>
    </row>
    <row r="183" spans="1:6" s="36" customFormat="1">
      <c r="A183" s="45" t="s">
        <v>71</v>
      </c>
      <c r="B183" s="46" t="s">
        <v>46</v>
      </c>
      <c r="C183" s="47"/>
      <c r="D183" s="47">
        <f>+'[4]Invest Frotas (2)'!E224</f>
        <v>7075188</v>
      </c>
      <c r="E183" s="47">
        <f>+'[4]Invest Frotas (2)'!F224</f>
        <v>9485762</v>
      </c>
      <c r="F183" s="47">
        <f>+'[4]Invest Frotas (2)'!G224</f>
        <v>12008712</v>
      </c>
    </row>
    <row r="184" spans="1:6" s="36" customFormat="1">
      <c r="A184" s="36" t="s">
        <v>47</v>
      </c>
      <c r="B184" s="48" t="s">
        <v>17</v>
      </c>
      <c r="D184" s="36" t="e">
        <f>+#REF!</f>
        <v>#REF!</v>
      </c>
      <c r="E184" s="36" t="e">
        <f>+#REF!</f>
        <v>#REF!</v>
      </c>
      <c r="F184" s="36" t="e">
        <f>+#REF!</f>
        <v>#REF!</v>
      </c>
    </row>
    <row r="185" spans="1:6" s="36" customFormat="1">
      <c r="A185" s="36" t="s">
        <v>48</v>
      </c>
      <c r="B185" s="48" t="s">
        <v>49</v>
      </c>
      <c r="C185" s="49"/>
      <c r="D185" s="49">
        <f>+D175</f>
        <v>40000</v>
      </c>
      <c r="E185" s="49">
        <f>+D185</f>
        <v>40000</v>
      </c>
      <c r="F185" s="49">
        <f>+E185</f>
        <v>40000</v>
      </c>
    </row>
    <row r="186" spans="1:6" s="36" customFormat="1" ht="16.5" thickBot="1">
      <c r="A186" s="50" t="s">
        <v>50</v>
      </c>
      <c r="B186" s="51" t="s">
        <v>26</v>
      </c>
      <c r="C186" s="52"/>
      <c r="D186" s="52" t="e">
        <f>+D185*D184</f>
        <v>#REF!</v>
      </c>
      <c r="E186" s="52" t="e">
        <f>+E185*E184</f>
        <v>#REF!</v>
      </c>
      <c r="F186" s="52" t="e">
        <f>+F185*F184</f>
        <v>#REF!</v>
      </c>
    </row>
    <row r="189" spans="1:6" s="36" customFormat="1" ht="15.75">
      <c r="A189" s="35" t="s">
        <v>39</v>
      </c>
    </row>
    <row r="190" spans="1:6" s="36" customFormat="1" ht="16.5" thickBot="1">
      <c r="A190" s="37" t="s">
        <v>54</v>
      </c>
      <c r="B190" s="37"/>
      <c r="C190" s="37"/>
      <c r="D190" s="38"/>
      <c r="E190" s="22"/>
    </row>
    <row r="191" spans="1:6" s="36" customFormat="1" ht="15.75">
      <c r="A191" s="59" t="s">
        <v>58</v>
      </c>
      <c r="B191" s="59" t="s">
        <v>41</v>
      </c>
      <c r="C191" s="39">
        <v>2010</v>
      </c>
      <c r="D191" s="40">
        <v>2015</v>
      </c>
      <c r="E191" s="41">
        <v>2030</v>
      </c>
      <c r="F191" s="41">
        <v>2045</v>
      </c>
    </row>
    <row r="192" spans="1:6" s="36" customFormat="1" ht="16.5" thickBot="1">
      <c r="A192" s="60"/>
      <c r="B192" s="60"/>
      <c r="C192" s="42"/>
      <c r="D192" s="43" t="s">
        <v>42</v>
      </c>
      <c r="E192" s="44" t="s">
        <v>43</v>
      </c>
      <c r="F192" s="44" t="s">
        <v>44</v>
      </c>
    </row>
    <row r="193" spans="1:6" s="36" customFormat="1">
      <c r="A193" s="45" t="s">
        <v>71</v>
      </c>
      <c r="B193" s="46" t="s">
        <v>46</v>
      </c>
      <c r="C193" s="47"/>
      <c r="D193" s="47">
        <f>+'[4]Invest Frotas (2)'!E413</f>
        <v>2371512</v>
      </c>
      <c r="E193" s="47">
        <f>+'[4]Invest Frotas (2)'!F413</f>
        <v>2963696</v>
      </c>
      <c r="F193" s="47">
        <f>+'[4]Invest Frotas (2)'!G413</f>
        <v>1879345</v>
      </c>
    </row>
    <row r="194" spans="1:6" s="36" customFormat="1">
      <c r="A194" s="36" t="s">
        <v>47</v>
      </c>
      <c r="B194" s="48" t="s">
        <v>17</v>
      </c>
      <c r="D194" s="36" t="e">
        <f>+#REF!+#REF!</f>
        <v>#REF!</v>
      </c>
      <c r="E194" s="36" t="e">
        <f>+#REF!+#REF!</f>
        <v>#REF!</v>
      </c>
      <c r="F194" s="36" t="e">
        <f>+#REF!+#REF!</f>
        <v>#REF!</v>
      </c>
    </row>
    <row r="195" spans="1:6" s="36" customFormat="1">
      <c r="A195" s="36" t="s">
        <v>48</v>
      </c>
      <c r="B195" s="48" t="s">
        <v>49</v>
      </c>
      <c r="C195" s="49"/>
      <c r="D195" s="49">
        <f>+D185</f>
        <v>40000</v>
      </c>
      <c r="E195" s="49">
        <f>+D195</f>
        <v>40000</v>
      </c>
      <c r="F195" s="49">
        <f>+E195</f>
        <v>40000</v>
      </c>
    </row>
    <row r="196" spans="1:6" s="36" customFormat="1" ht="16.5" thickBot="1">
      <c r="A196" s="50" t="s">
        <v>50</v>
      </c>
      <c r="B196" s="51" t="s">
        <v>26</v>
      </c>
      <c r="C196" s="52"/>
      <c r="D196" s="52" t="e">
        <f>+D195*D194</f>
        <v>#REF!</v>
      </c>
      <c r="E196" s="52" t="e">
        <f>+E195*E194</f>
        <v>#REF!</v>
      </c>
      <c r="F196" s="52" t="e">
        <f>+F195*F194</f>
        <v>#REF!</v>
      </c>
    </row>
    <row r="199" spans="1:6" s="36" customFormat="1" ht="15.75">
      <c r="A199" s="35" t="s">
        <v>39</v>
      </c>
    </row>
    <row r="200" spans="1:6" s="36" customFormat="1" ht="16.5" thickBot="1">
      <c r="A200" s="37" t="s">
        <v>55</v>
      </c>
      <c r="B200" s="37"/>
      <c r="C200" s="37"/>
      <c r="D200" s="38"/>
      <c r="E200" s="22"/>
    </row>
    <row r="201" spans="1:6" s="36" customFormat="1" ht="15.75">
      <c r="A201" s="59" t="s">
        <v>58</v>
      </c>
      <c r="B201" s="59" t="s">
        <v>41</v>
      </c>
      <c r="C201" s="39">
        <v>2010</v>
      </c>
      <c r="D201" s="40">
        <v>2015</v>
      </c>
      <c r="E201" s="41">
        <v>2030</v>
      </c>
      <c r="F201" s="41">
        <v>2045</v>
      </c>
    </row>
    <row r="202" spans="1:6" s="36" customFormat="1" ht="16.5" thickBot="1">
      <c r="A202" s="60"/>
      <c r="B202" s="60"/>
      <c r="C202" s="42"/>
      <c r="D202" s="43" t="s">
        <v>42</v>
      </c>
      <c r="E202" s="44" t="s">
        <v>43</v>
      </c>
      <c r="F202" s="44" t="s">
        <v>44</v>
      </c>
    </row>
    <row r="203" spans="1:6" s="36" customFormat="1">
      <c r="A203" s="45" t="s">
        <v>71</v>
      </c>
      <c r="B203" s="46" t="s">
        <v>46</v>
      </c>
      <c r="C203" s="47"/>
      <c r="D203" s="47">
        <f>+'[4]Invest Frotas (2)'!E440</f>
        <v>108600</v>
      </c>
      <c r="E203" s="47">
        <f>+'[4]Invest Frotas (2)'!F440</f>
        <v>126700</v>
      </c>
      <c r="F203" s="47">
        <f>+'[4]Invest Frotas (2)'!G440</f>
        <v>162900</v>
      </c>
    </row>
    <row r="204" spans="1:6" s="36" customFormat="1">
      <c r="A204" s="36" t="s">
        <v>47</v>
      </c>
      <c r="B204" s="48" t="s">
        <v>17</v>
      </c>
      <c r="D204" s="36" t="e">
        <f>+#REF!</f>
        <v>#REF!</v>
      </c>
      <c r="E204" s="36" t="e">
        <f>+#REF!</f>
        <v>#REF!</v>
      </c>
      <c r="F204" s="36" t="e">
        <f>+#REF!</f>
        <v>#REF!</v>
      </c>
    </row>
    <row r="205" spans="1:6" s="36" customFormat="1">
      <c r="A205" s="36" t="s">
        <v>48</v>
      </c>
      <c r="B205" s="48" t="s">
        <v>49</v>
      </c>
      <c r="C205" s="49"/>
      <c r="D205" s="49">
        <f>+D195</f>
        <v>40000</v>
      </c>
      <c r="E205" s="49">
        <f>+D205</f>
        <v>40000</v>
      </c>
      <c r="F205" s="49">
        <f>+E205</f>
        <v>40000</v>
      </c>
    </row>
    <row r="206" spans="1:6" s="36" customFormat="1" ht="16.5" thickBot="1">
      <c r="A206" s="50" t="s">
        <v>50</v>
      </c>
      <c r="B206" s="51" t="s">
        <v>26</v>
      </c>
      <c r="C206" s="52"/>
      <c r="D206" s="52" t="e">
        <f>+D205*D204</f>
        <v>#REF!</v>
      </c>
      <c r="E206" s="52" t="e">
        <f>+E205*E204</f>
        <v>#REF!</v>
      </c>
      <c r="F206" s="52" t="e">
        <f>+F205*F204</f>
        <v>#REF!</v>
      </c>
    </row>
    <row r="209" spans="1:6" s="36" customFormat="1" ht="15.75">
      <c r="A209" s="35" t="s">
        <v>39</v>
      </c>
    </row>
    <row r="210" spans="1:6" s="36" customFormat="1" ht="16.5" thickBot="1">
      <c r="A210" s="37" t="s">
        <v>56</v>
      </c>
      <c r="B210" s="37"/>
      <c r="C210" s="37"/>
      <c r="D210" s="38"/>
      <c r="E210" s="22"/>
    </row>
    <row r="211" spans="1:6" s="36" customFormat="1" ht="15.75">
      <c r="A211" s="59" t="s">
        <v>58</v>
      </c>
      <c r="B211" s="59" t="s">
        <v>41</v>
      </c>
      <c r="C211" s="39">
        <v>2010</v>
      </c>
      <c r="D211" s="40">
        <v>2015</v>
      </c>
      <c r="E211" s="41">
        <v>2030</v>
      </c>
      <c r="F211" s="41">
        <v>2045</v>
      </c>
    </row>
    <row r="212" spans="1:6" s="36" customFormat="1" ht="16.5" thickBot="1">
      <c r="A212" s="60"/>
      <c r="B212" s="60"/>
      <c r="C212" s="42"/>
      <c r="D212" s="43" t="s">
        <v>42</v>
      </c>
      <c r="E212" s="44" t="s">
        <v>43</v>
      </c>
      <c r="F212" s="44" t="s">
        <v>44</v>
      </c>
    </row>
    <row r="213" spans="1:6" s="36" customFormat="1">
      <c r="A213" s="45" t="s">
        <v>45</v>
      </c>
      <c r="B213" s="46" t="s">
        <v>46</v>
      </c>
      <c r="C213" s="47"/>
      <c r="D213" s="47">
        <f>+'[4]Invest Frotas (2)'!E467</f>
        <v>250425</v>
      </c>
      <c r="E213" s="47">
        <f>+'[4]Invest Frotas (2)'!F467</f>
        <v>274275</v>
      </c>
      <c r="F213" s="47">
        <f>+'[4]Invest Frotas (2)'!G467</f>
        <v>298125</v>
      </c>
    </row>
    <row r="214" spans="1:6" s="36" customFormat="1">
      <c r="A214" s="36" t="s">
        <v>47</v>
      </c>
      <c r="B214" s="48" t="s">
        <v>17</v>
      </c>
      <c r="D214" s="36" t="e">
        <f>+#REF!</f>
        <v>#REF!</v>
      </c>
      <c r="E214" s="36" t="e">
        <f>+#REF!</f>
        <v>#REF!</v>
      </c>
      <c r="F214" s="36" t="e">
        <f>+#REF!</f>
        <v>#REF!</v>
      </c>
    </row>
    <row r="215" spans="1:6" s="36" customFormat="1">
      <c r="A215" s="36" t="s">
        <v>48</v>
      </c>
      <c r="B215" s="48" t="s">
        <v>49</v>
      </c>
      <c r="C215" s="49"/>
      <c r="D215" s="49">
        <f>+D205</f>
        <v>40000</v>
      </c>
      <c r="E215" s="49">
        <f>+D215</f>
        <v>40000</v>
      </c>
      <c r="F215" s="49">
        <f>+E215</f>
        <v>40000</v>
      </c>
    </row>
    <row r="216" spans="1:6" s="36" customFormat="1" ht="16.5" thickBot="1">
      <c r="A216" s="50" t="s">
        <v>50</v>
      </c>
      <c r="B216" s="51" t="s">
        <v>26</v>
      </c>
      <c r="C216" s="52"/>
      <c r="D216" s="52" t="e">
        <f>+D215*D214</f>
        <v>#REF!</v>
      </c>
      <c r="E216" s="52" t="e">
        <f>+E215*E214</f>
        <v>#REF!</v>
      </c>
      <c r="F216" s="52" t="e">
        <f>+F215*F214</f>
        <v>#REF!</v>
      </c>
    </row>
    <row r="219" spans="1:6" s="36" customFormat="1" ht="15.75">
      <c r="A219" s="35" t="s">
        <v>39</v>
      </c>
    </row>
    <row r="220" spans="1:6" s="36" customFormat="1" ht="16.5" thickBot="1">
      <c r="A220" s="37" t="s">
        <v>57</v>
      </c>
      <c r="B220" s="37"/>
      <c r="C220" s="37"/>
      <c r="D220" s="38"/>
      <c r="E220" s="22"/>
    </row>
    <row r="221" spans="1:6" s="36" customFormat="1" ht="15.75">
      <c r="A221" s="59" t="s">
        <v>58</v>
      </c>
      <c r="B221" s="59" t="s">
        <v>41</v>
      </c>
      <c r="C221" s="39">
        <v>2010</v>
      </c>
      <c r="D221" s="40">
        <v>2015</v>
      </c>
      <c r="E221" s="41">
        <v>2030</v>
      </c>
      <c r="F221" s="41">
        <v>2045</v>
      </c>
    </row>
    <row r="222" spans="1:6" s="36" customFormat="1" ht="16.5" thickBot="1">
      <c r="A222" s="60"/>
      <c r="B222" s="60"/>
      <c r="C222" s="42"/>
      <c r="D222" s="43" t="s">
        <v>42</v>
      </c>
      <c r="E222" s="44" t="s">
        <v>43</v>
      </c>
      <c r="F222" s="44" t="s">
        <v>44</v>
      </c>
    </row>
    <row r="223" spans="1:6" s="36" customFormat="1">
      <c r="A223" s="45" t="s">
        <v>71</v>
      </c>
      <c r="B223" s="46" t="s">
        <v>46</v>
      </c>
      <c r="C223" s="47"/>
      <c r="D223" s="47">
        <f t="shared" ref="D223:F224" si="4">+D203+D213</f>
        <v>359025</v>
      </c>
      <c r="E223" s="47">
        <f t="shared" si="4"/>
        <v>400975</v>
      </c>
      <c r="F223" s="47">
        <f t="shared" si="4"/>
        <v>461025</v>
      </c>
    </row>
    <row r="224" spans="1:6" s="36" customFormat="1">
      <c r="A224" s="36" t="s">
        <v>47</v>
      </c>
      <c r="B224" s="48" t="s">
        <v>17</v>
      </c>
      <c r="D224" s="36" t="e">
        <f t="shared" si="4"/>
        <v>#REF!</v>
      </c>
      <c r="E224" s="36" t="e">
        <f t="shared" si="4"/>
        <v>#REF!</v>
      </c>
      <c r="F224" s="36" t="e">
        <f t="shared" si="4"/>
        <v>#REF!</v>
      </c>
    </row>
    <row r="225" spans="1:6" s="36" customFormat="1">
      <c r="A225" s="36" t="s">
        <v>48</v>
      </c>
      <c r="B225" s="48" t="s">
        <v>49</v>
      </c>
      <c r="C225" s="49"/>
      <c r="D225" s="49">
        <f>+D215</f>
        <v>40000</v>
      </c>
      <c r="E225" s="49">
        <f>+D225</f>
        <v>40000</v>
      </c>
      <c r="F225" s="49">
        <f>+E225</f>
        <v>40000</v>
      </c>
    </row>
    <row r="226" spans="1:6" s="36" customFormat="1" ht="16.5" thickBot="1">
      <c r="A226" s="50" t="s">
        <v>50</v>
      </c>
      <c r="B226" s="51" t="s">
        <v>26</v>
      </c>
      <c r="C226" s="52"/>
      <c r="D226" s="52" t="e">
        <f>+D225*D224</f>
        <v>#REF!</v>
      </c>
      <c r="E226" s="52" t="e">
        <f>+E225*E224</f>
        <v>#REF!</v>
      </c>
      <c r="F226" s="52" t="e">
        <f>+F225*F224</f>
        <v>#REF!</v>
      </c>
    </row>
    <row r="231" spans="1:6" s="36" customFormat="1">
      <c r="D231" s="54" t="e">
        <f>+D156+D166+D186+D196+D206+D216</f>
        <v>#REF!</v>
      </c>
      <c r="E231" s="54" t="e">
        <f>+E156+E166+E186+E196+E206+E216</f>
        <v>#REF!</v>
      </c>
      <c r="F231" s="54" t="e">
        <f>+F156+F166+F186+F196+F206+F216</f>
        <v>#REF!</v>
      </c>
    </row>
    <row r="232" spans="1:6" s="36" customFormat="1">
      <c r="D232" s="54">
        <f>+C16+D16++E16+F16+G16+I16+K16+M16+N16+O16</f>
        <v>12037000</v>
      </c>
      <c r="E232" s="54">
        <f>+C22+D22+E22+F22+G22+I22+K22+M22+N22+O22</f>
        <v>15673000</v>
      </c>
      <c r="F232" s="54">
        <f>+C28+D28+E28+F28+G28+I28+K28+M28+N28+O28</f>
        <v>18175000</v>
      </c>
    </row>
  </sheetData>
  <mergeCells count="36">
    <mergeCell ref="A4:B8"/>
    <mergeCell ref="C4:O4"/>
    <mergeCell ref="C5:G5"/>
    <mergeCell ref="I5:J5"/>
    <mergeCell ref="K5:M5"/>
    <mergeCell ref="N5:O5"/>
    <mergeCell ref="C6:F6"/>
    <mergeCell ref="G6:H6"/>
    <mergeCell ref="I6:J6"/>
    <mergeCell ref="K6:M6"/>
    <mergeCell ref="A63:B67"/>
    <mergeCell ref="C63:O63"/>
    <mergeCell ref="C64:G64"/>
    <mergeCell ref="I64:J64"/>
    <mergeCell ref="K64:M64"/>
    <mergeCell ref="N64:O64"/>
    <mergeCell ref="C65:F65"/>
    <mergeCell ref="G65:H65"/>
    <mergeCell ref="I65:J65"/>
    <mergeCell ref="K65:M65"/>
    <mergeCell ref="A151:A152"/>
    <mergeCell ref="B151:B152"/>
    <mergeCell ref="A161:A162"/>
    <mergeCell ref="B161:B162"/>
    <mergeCell ref="A171:A172"/>
    <mergeCell ref="B171:B172"/>
    <mergeCell ref="A211:A212"/>
    <mergeCell ref="B211:B212"/>
    <mergeCell ref="A221:A222"/>
    <mergeCell ref="B221:B222"/>
    <mergeCell ref="A181:A182"/>
    <mergeCell ref="B181:B182"/>
    <mergeCell ref="A191:A192"/>
    <mergeCell ref="B191:B192"/>
    <mergeCell ref="A201:A202"/>
    <mergeCell ref="B201:B20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9.5.1 Cust Equipagem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2011-04-07T17:50:15Z</dcterms:created>
  <dcterms:modified xsi:type="dcterms:W3CDTF">2011-08-19T20:43:38Z</dcterms:modified>
</cp:coreProperties>
</file>