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5.22 a 9.5.30 OpexBrasil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F260" i="1"/>
  <c r="F261" s="1"/>
  <c r="F231"/>
  <c r="F232" s="1"/>
  <c r="F203"/>
  <c r="F204" s="1"/>
  <c r="F173"/>
  <c r="F174" s="1"/>
  <c r="F143"/>
  <c r="F144" s="1"/>
  <c r="F84"/>
  <c r="F85" s="1"/>
  <c r="F54"/>
  <c r="F55" s="1"/>
  <c r="F25"/>
  <c r="F26" s="1"/>
  <c r="F95"/>
  <c r="U95"/>
  <c r="AJ95"/>
  <c r="F96"/>
  <c r="U96"/>
  <c r="AJ96"/>
  <c r="F99"/>
  <c r="U99"/>
  <c r="AJ99"/>
  <c r="F100"/>
  <c r="U100"/>
  <c r="AJ100"/>
  <c r="F101"/>
  <c r="U101"/>
  <c r="AJ101"/>
  <c r="F102"/>
  <c r="U102"/>
  <c r="AJ102"/>
  <c r="F103"/>
  <c r="U103"/>
  <c r="AJ103"/>
  <c r="F104"/>
  <c r="U104"/>
  <c r="AJ104"/>
  <c r="F105"/>
  <c r="U105"/>
  <c r="AJ105"/>
  <c r="F106"/>
  <c r="U106"/>
  <c r="AJ106"/>
  <c r="F107"/>
  <c r="U107"/>
  <c r="AJ107"/>
  <c r="F108"/>
  <c r="U108"/>
  <c r="AJ108"/>
  <c r="F109"/>
  <c r="U109"/>
  <c r="AJ109"/>
  <c r="F110"/>
  <c r="U110"/>
  <c r="AJ110"/>
  <c r="F111"/>
  <c r="U111"/>
  <c r="AJ111"/>
  <c r="U59"/>
  <c r="AJ33"/>
  <c r="AJ63" s="1"/>
  <c r="AJ93" s="1"/>
  <c r="AI33"/>
  <c r="AI63" s="1"/>
  <c r="AI93" s="1"/>
  <c r="AH33"/>
  <c r="AH63" s="1"/>
  <c r="AH93" s="1"/>
  <c r="AG33"/>
  <c r="AG63" s="1"/>
  <c r="AG93" s="1"/>
  <c r="AF33"/>
  <c r="AF63" s="1"/>
  <c r="AF93" s="1"/>
  <c r="AE33"/>
  <c r="AE63" s="1"/>
  <c r="AE93" s="1"/>
  <c r="AD33"/>
  <c r="AD63" s="1"/>
  <c r="AD93" s="1"/>
  <c r="AC33"/>
  <c r="AC63" s="1"/>
  <c r="AC93" s="1"/>
  <c r="AB33"/>
  <c r="AB63" s="1"/>
  <c r="AB93" s="1"/>
  <c r="AA33"/>
  <c r="AA63" s="1"/>
  <c r="AA93" s="1"/>
  <c r="Z33"/>
  <c r="Z63" s="1"/>
  <c r="Z93" s="1"/>
  <c r="Y33"/>
  <c r="Y63" s="1"/>
  <c r="Y93" s="1"/>
  <c r="X33"/>
  <c r="X63" s="1"/>
  <c r="X93" s="1"/>
  <c r="W33"/>
  <c r="W63" s="1"/>
  <c r="W93" s="1"/>
  <c r="V33"/>
  <c r="V63" s="1"/>
  <c r="V93" s="1"/>
  <c r="U33"/>
  <c r="U63" s="1"/>
  <c r="U93" s="1"/>
  <c r="T33"/>
  <c r="T63" s="1"/>
  <c r="T93" s="1"/>
  <c r="S33"/>
  <c r="S63" s="1"/>
  <c r="S93" s="1"/>
  <c r="R33"/>
  <c r="R63" s="1"/>
  <c r="R93" s="1"/>
  <c r="Q33"/>
  <c r="Q63" s="1"/>
  <c r="Q93" s="1"/>
  <c r="P33"/>
  <c r="P63" s="1"/>
  <c r="P93" s="1"/>
  <c r="O33"/>
  <c r="O63" s="1"/>
  <c r="O93" s="1"/>
  <c r="N33"/>
  <c r="N63" s="1"/>
  <c r="N93" s="1"/>
  <c r="M33"/>
  <c r="M63" s="1"/>
  <c r="M93" s="1"/>
  <c r="L33"/>
  <c r="L63" s="1"/>
  <c r="L93" s="1"/>
  <c r="K33"/>
  <c r="K63" s="1"/>
  <c r="K93" s="1"/>
  <c r="J33"/>
  <c r="J63" s="1"/>
  <c r="J93" s="1"/>
  <c r="I33"/>
  <c r="I63" s="1"/>
  <c r="I93" s="1"/>
  <c r="H33"/>
  <c r="H63" s="1"/>
  <c r="H93" s="1"/>
  <c r="G33"/>
  <c r="G63" s="1"/>
  <c r="G93" s="1"/>
  <c r="F33"/>
  <c r="F63" s="1"/>
  <c r="F93" s="1"/>
  <c r="F32"/>
  <c r="F62" s="1"/>
  <c r="F92" s="1"/>
  <c r="G3"/>
  <c r="G32" s="1"/>
  <c r="G62" s="1"/>
  <c r="G92" s="1"/>
  <c r="G25" l="1"/>
  <c r="H25" s="1"/>
  <c r="AA100"/>
  <c r="G260"/>
  <c r="G231"/>
  <c r="G203"/>
  <c r="G173"/>
  <c r="G143"/>
  <c r="G102"/>
  <c r="AI100"/>
  <c r="AA96"/>
  <c r="AA108"/>
  <c r="G110"/>
  <c r="AI108"/>
  <c r="AA106"/>
  <c r="AA104"/>
  <c r="G84"/>
  <c r="AA110"/>
  <c r="G106"/>
  <c r="AI104"/>
  <c r="AA102"/>
  <c r="G96"/>
  <c r="G54"/>
  <c r="AI110"/>
  <c r="G108"/>
  <c r="AI106"/>
  <c r="G104"/>
  <c r="AI102"/>
  <c r="G100"/>
  <c r="AI96"/>
  <c r="G122"/>
  <c r="G151" s="1"/>
  <c r="I25"/>
  <c r="I26" s="1"/>
  <c r="H26"/>
  <c r="F122"/>
  <c r="F151" s="1"/>
  <c r="G123"/>
  <c r="G152" s="1"/>
  <c r="K123"/>
  <c r="K152" s="1"/>
  <c r="O123"/>
  <c r="O152" s="1"/>
  <c r="S123"/>
  <c r="S152" s="1"/>
  <c r="W123"/>
  <c r="W152" s="1"/>
  <c r="AA123"/>
  <c r="AA152" s="1"/>
  <c r="AE123"/>
  <c r="AE152" s="1"/>
  <c r="AI123"/>
  <c r="AI152" s="1"/>
  <c r="AG123"/>
  <c r="AG152" s="1"/>
  <c r="AC123"/>
  <c r="AC152" s="1"/>
  <c r="Y123"/>
  <c r="Y152" s="1"/>
  <c r="U123"/>
  <c r="U152" s="1"/>
  <c r="Q123"/>
  <c r="Q152" s="1"/>
  <c r="M123"/>
  <c r="M152" s="1"/>
  <c r="I123"/>
  <c r="I152" s="1"/>
  <c r="G26"/>
  <c r="H3"/>
  <c r="I3" s="1"/>
  <c r="AJ123"/>
  <c r="AJ152" s="1"/>
  <c r="AH123"/>
  <c r="AH152" s="1"/>
  <c r="AF123"/>
  <c r="AF152" s="1"/>
  <c r="AD123"/>
  <c r="AD152" s="1"/>
  <c r="AB123"/>
  <c r="AB152" s="1"/>
  <c r="Z123"/>
  <c r="Z152" s="1"/>
  <c r="X123"/>
  <c r="X152" s="1"/>
  <c r="V123"/>
  <c r="V152" s="1"/>
  <c r="T123"/>
  <c r="T152" s="1"/>
  <c r="R123"/>
  <c r="R152" s="1"/>
  <c r="P123"/>
  <c r="P152" s="1"/>
  <c r="N123"/>
  <c r="N152" s="1"/>
  <c r="L123"/>
  <c r="L152" s="1"/>
  <c r="J123"/>
  <c r="J152" s="1"/>
  <c r="H123"/>
  <c r="H152" s="1"/>
  <c r="F123"/>
  <c r="F152" s="1"/>
  <c r="J25"/>
  <c r="K110"/>
  <c r="K108"/>
  <c r="K106"/>
  <c r="K104"/>
  <c r="K102"/>
  <c r="K100"/>
  <c r="K96"/>
  <c r="U112"/>
  <c r="U113" s="1"/>
  <c r="G111"/>
  <c r="V110"/>
  <c r="AE110"/>
  <c r="W110"/>
  <c r="S110"/>
  <c r="G109"/>
  <c r="V108"/>
  <c r="AE108"/>
  <c r="W108"/>
  <c r="S108"/>
  <c r="G107"/>
  <c r="V106"/>
  <c r="AE106"/>
  <c r="W106"/>
  <c r="S106"/>
  <c r="G105"/>
  <c r="V104"/>
  <c r="AE104"/>
  <c r="W104"/>
  <c r="S104"/>
  <c r="G103"/>
  <c r="V102"/>
  <c r="AE102"/>
  <c r="W102"/>
  <c r="S102"/>
  <c r="G101"/>
  <c r="V100"/>
  <c r="AE100"/>
  <c r="W100"/>
  <c r="S100"/>
  <c r="G99"/>
  <c r="V96"/>
  <c r="AE96"/>
  <c r="W96"/>
  <c r="S96"/>
  <c r="G95"/>
  <c r="N111"/>
  <c r="H111"/>
  <c r="N109"/>
  <c r="H109"/>
  <c r="N107"/>
  <c r="H107"/>
  <c r="N105"/>
  <c r="H105"/>
  <c r="N103"/>
  <c r="H103"/>
  <c r="N101"/>
  <c r="H101"/>
  <c r="G112"/>
  <c r="G113" s="1"/>
  <c r="N99"/>
  <c r="N95"/>
  <c r="H95"/>
  <c r="R111"/>
  <c r="J111"/>
  <c r="AG110"/>
  <c r="AC110"/>
  <c r="Y110"/>
  <c r="O110"/>
  <c r="R109"/>
  <c r="J109"/>
  <c r="AG108"/>
  <c r="AC108"/>
  <c r="Y108"/>
  <c r="O108"/>
  <c r="R107"/>
  <c r="J107"/>
  <c r="AG106"/>
  <c r="AC106"/>
  <c r="Y106"/>
  <c r="O106"/>
  <c r="R105"/>
  <c r="J105"/>
  <c r="AG104"/>
  <c r="AC104"/>
  <c r="Y104"/>
  <c r="O104"/>
  <c r="R103"/>
  <c r="J103"/>
  <c r="AG102"/>
  <c r="AC102"/>
  <c r="Y102"/>
  <c r="O102"/>
  <c r="R101"/>
  <c r="J101"/>
  <c r="AG100"/>
  <c r="AC100"/>
  <c r="Y100"/>
  <c r="O100"/>
  <c r="R99"/>
  <c r="J99"/>
  <c r="AG96"/>
  <c r="AC96"/>
  <c r="Y96"/>
  <c r="O96"/>
  <c r="R95"/>
  <c r="J95"/>
  <c r="W111"/>
  <c r="Y111"/>
  <c r="AA111"/>
  <c r="AC111"/>
  <c r="AE111"/>
  <c r="AG111"/>
  <c r="AI111"/>
  <c r="W109"/>
  <c r="Y109"/>
  <c r="AA109"/>
  <c r="AC109"/>
  <c r="AE109"/>
  <c r="AG109"/>
  <c r="AI109"/>
  <c r="W107"/>
  <c r="Y107"/>
  <c r="AA107"/>
  <c r="AC107"/>
  <c r="AE107"/>
  <c r="AG107"/>
  <c r="AI107"/>
  <c r="W105"/>
  <c r="Y105"/>
  <c r="AA105"/>
  <c r="AC105"/>
  <c r="AE105"/>
  <c r="AG105"/>
  <c r="AI105"/>
  <c r="W103"/>
  <c r="Y103"/>
  <c r="AA103"/>
  <c r="AC103"/>
  <c r="AE103"/>
  <c r="AG103"/>
  <c r="AI103"/>
  <c r="W101"/>
  <c r="Y101"/>
  <c r="AA101"/>
  <c r="AC101"/>
  <c r="AE101"/>
  <c r="AG101"/>
  <c r="AI101"/>
  <c r="W99"/>
  <c r="Y99"/>
  <c r="AA99"/>
  <c r="AC99"/>
  <c r="AE99"/>
  <c r="AG99"/>
  <c r="AI99"/>
  <c r="AJ112"/>
  <c r="AJ113" s="1"/>
  <c r="W95"/>
  <c r="Y95"/>
  <c r="AA95"/>
  <c r="AC95"/>
  <c r="AE95"/>
  <c r="AG95"/>
  <c r="AI95"/>
  <c r="H110"/>
  <c r="J110"/>
  <c r="L110"/>
  <c r="N110"/>
  <c r="P110"/>
  <c r="R110"/>
  <c r="T110"/>
  <c r="H108"/>
  <c r="J108"/>
  <c r="L108"/>
  <c r="N108"/>
  <c r="P108"/>
  <c r="R108"/>
  <c r="T108"/>
  <c r="H106"/>
  <c r="J106"/>
  <c r="L106"/>
  <c r="N106"/>
  <c r="P106"/>
  <c r="R106"/>
  <c r="T106"/>
  <c r="H104"/>
  <c r="J104"/>
  <c r="L104"/>
  <c r="N104"/>
  <c r="P104"/>
  <c r="R104"/>
  <c r="T104"/>
  <c r="H102"/>
  <c r="J102"/>
  <c r="L102"/>
  <c r="N102"/>
  <c r="P102"/>
  <c r="R102"/>
  <c r="T102"/>
  <c r="H100"/>
  <c r="J100"/>
  <c r="L100"/>
  <c r="N100"/>
  <c r="P100"/>
  <c r="R100"/>
  <c r="T100"/>
  <c r="H96"/>
  <c r="J96"/>
  <c r="L96"/>
  <c r="N96"/>
  <c r="P96"/>
  <c r="R96"/>
  <c r="T96"/>
  <c r="AF111"/>
  <c r="AB111"/>
  <c r="X111"/>
  <c r="AF109"/>
  <c r="AB109"/>
  <c r="X109"/>
  <c r="AF107"/>
  <c r="AB107"/>
  <c r="X107"/>
  <c r="AF105"/>
  <c r="AB105"/>
  <c r="X105"/>
  <c r="AF103"/>
  <c r="AB103"/>
  <c r="X103"/>
  <c r="AF101"/>
  <c r="AB101"/>
  <c r="X101"/>
  <c r="AF99"/>
  <c r="AB99"/>
  <c r="X99"/>
  <c r="F112"/>
  <c r="F113" s="1"/>
  <c r="AF95"/>
  <c r="AB95"/>
  <c r="X95"/>
  <c r="AH111"/>
  <c r="AD111"/>
  <c r="Z111"/>
  <c r="V111"/>
  <c r="T111"/>
  <c r="P111"/>
  <c r="L111"/>
  <c r="Q110"/>
  <c r="M110"/>
  <c r="I110"/>
  <c r="AH109"/>
  <c r="AD109"/>
  <c r="Z109"/>
  <c r="V109"/>
  <c r="T109"/>
  <c r="P109"/>
  <c r="L109"/>
  <c r="Q108"/>
  <c r="M108"/>
  <c r="I108"/>
  <c r="AH107"/>
  <c r="AD107"/>
  <c r="Z107"/>
  <c r="V107"/>
  <c r="T107"/>
  <c r="P107"/>
  <c r="L107"/>
  <c r="Q106"/>
  <c r="M106"/>
  <c r="I106"/>
  <c r="AH105"/>
  <c r="AD105"/>
  <c r="Z105"/>
  <c r="V105"/>
  <c r="T105"/>
  <c r="P105"/>
  <c r="L105"/>
  <c r="Q104"/>
  <c r="M104"/>
  <c r="I104"/>
  <c r="AH103"/>
  <c r="AD103"/>
  <c r="Z103"/>
  <c r="V103"/>
  <c r="T103"/>
  <c r="P103"/>
  <c r="L103"/>
  <c r="Q102"/>
  <c r="M102"/>
  <c r="I102"/>
  <c r="AH101"/>
  <c r="AD101"/>
  <c r="Z101"/>
  <c r="V101"/>
  <c r="T101"/>
  <c r="P101"/>
  <c r="L101"/>
  <c r="Q100"/>
  <c r="M100"/>
  <c r="I100"/>
  <c r="AH99"/>
  <c r="AD99"/>
  <c r="Z99"/>
  <c r="V99"/>
  <c r="T99"/>
  <c r="P99"/>
  <c r="L99"/>
  <c r="H99"/>
  <c r="Q96"/>
  <c r="M96"/>
  <c r="I96"/>
  <c r="AH95"/>
  <c r="AD95"/>
  <c r="Z95"/>
  <c r="V95"/>
  <c r="T95"/>
  <c r="P95"/>
  <c r="L95"/>
  <c r="S111"/>
  <c r="Q111"/>
  <c r="O111"/>
  <c r="M111"/>
  <c r="K111"/>
  <c r="I111"/>
  <c r="AH110"/>
  <c r="AF110"/>
  <c r="AD110"/>
  <c r="AB110"/>
  <c r="Z110"/>
  <c r="X110"/>
  <c r="S109"/>
  <c r="Q109"/>
  <c r="O109"/>
  <c r="M109"/>
  <c r="K109"/>
  <c r="I109"/>
  <c r="AH108"/>
  <c r="AF108"/>
  <c r="AD108"/>
  <c r="AB108"/>
  <c r="Z108"/>
  <c r="X108"/>
  <c r="S107"/>
  <c r="Q107"/>
  <c r="O107"/>
  <c r="M107"/>
  <c r="K107"/>
  <c r="I107"/>
  <c r="AH106"/>
  <c r="AF106"/>
  <c r="AD106"/>
  <c r="AB106"/>
  <c r="Z106"/>
  <c r="X106"/>
  <c r="S105"/>
  <c r="Q105"/>
  <c r="O105"/>
  <c r="M105"/>
  <c r="K105"/>
  <c r="I105"/>
  <c r="AH104"/>
  <c r="AF104"/>
  <c r="AD104"/>
  <c r="AB104"/>
  <c r="Z104"/>
  <c r="X104"/>
  <c r="S103"/>
  <c r="Q103"/>
  <c r="O103"/>
  <c r="M103"/>
  <c r="K103"/>
  <c r="I103"/>
  <c r="AH102"/>
  <c r="AF102"/>
  <c r="AD102"/>
  <c r="AB102"/>
  <c r="Z102"/>
  <c r="X102"/>
  <c r="S101"/>
  <c r="Q101"/>
  <c r="O101"/>
  <c r="M101"/>
  <c r="K101"/>
  <c r="I101"/>
  <c r="AH100"/>
  <c r="AF100"/>
  <c r="AD100"/>
  <c r="AB100"/>
  <c r="Z100"/>
  <c r="X100"/>
  <c r="S99"/>
  <c r="Q99"/>
  <c r="Q112" s="1"/>
  <c r="O99"/>
  <c r="O112" s="1"/>
  <c r="O113" s="1"/>
  <c r="M99"/>
  <c r="K99"/>
  <c r="I99"/>
  <c r="I112" s="1"/>
  <c r="AH96"/>
  <c r="AF96"/>
  <c r="AD96"/>
  <c r="AB96"/>
  <c r="Z96"/>
  <c r="X96"/>
  <c r="S95"/>
  <c r="Q95"/>
  <c r="O95"/>
  <c r="M95"/>
  <c r="K95"/>
  <c r="I95"/>
  <c r="AL14"/>
  <c r="AL20"/>
  <c r="AL22"/>
  <c r="AL36"/>
  <c r="AL40"/>
  <c r="AL42"/>
  <c r="AL44"/>
  <c r="AL46"/>
  <c r="AL50"/>
  <c r="H32"/>
  <c r="H62" s="1"/>
  <c r="H92" s="1"/>
  <c r="AL7"/>
  <c r="AL11"/>
  <c r="AL13"/>
  <c r="AL15"/>
  <c r="AL17"/>
  <c r="AL19"/>
  <c r="AL21"/>
  <c r="AL39"/>
  <c r="AL41"/>
  <c r="AL43"/>
  <c r="AL45"/>
  <c r="AL48"/>
  <c r="AL12"/>
  <c r="AL16"/>
  <c r="AL18"/>
  <c r="AL47"/>
  <c r="AL49"/>
  <c r="AL51"/>
  <c r="AL155"/>
  <c r="AL159"/>
  <c r="AL161"/>
  <c r="AL163"/>
  <c r="AL165"/>
  <c r="AL167"/>
  <c r="AL169"/>
  <c r="AL188"/>
  <c r="AL190"/>
  <c r="AL192"/>
  <c r="AL194"/>
  <c r="AL196"/>
  <c r="AL198"/>
  <c r="AL200"/>
  <c r="AL158"/>
  <c r="AL160"/>
  <c r="AL162"/>
  <c r="AL164"/>
  <c r="AL166"/>
  <c r="AL168"/>
  <c r="AL170"/>
  <c r="AL185"/>
  <c r="AL189"/>
  <c r="AL191"/>
  <c r="AL193"/>
  <c r="AL195"/>
  <c r="AL197"/>
  <c r="AL199"/>
  <c r="AI112" l="1"/>
  <c r="AI113" s="1"/>
  <c r="AE112"/>
  <c r="AE113" s="1"/>
  <c r="AA112"/>
  <c r="AA113" s="1"/>
  <c r="G261"/>
  <c r="H260"/>
  <c r="G232"/>
  <c r="H231"/>
  <c r="G204"/>
  <c r="H203"/>
  <c r="AL109"/>
  <c r="G174"/>
  <c r="H173"/>
  <c r="G144"/>
  <c r="H143"/>
  <c r="AI182"/>
  <c r="AI211" s="1"/>
  <c r="AI240"/>
  <c r="AA182"/>
  <c r="AA211" s="1"/>
  <c r="AA240"/>
  <c r="S182"/>
  <c r="S211" s="1"/>
  <c r="S240"/>
  <c r="K182"/>
  <c r="K211" s="1"/>
  <c r="K240"/>
  <c r="F181"/>
  <c r="F210" s="1"/>
  <c r="F239"/>
  <c r="AE182"/>
  <c r="AE211" s="1"/>
  <c r="AE240"/>
  <c r="W182"/>
  <c r="W211" s="1"/>
  <c r="W240"/>
  <c r="O182"/>
  <c r="O211" s="1"/>
  <c r="O240"/>
  <c r="G182"/>
  <c r="G211" s="1"/>
  <c r="G240"/>
  <c r="G239"/>
  <c r="G181"/>
  <c r="G210" s="1"/>
  <c r="J112"/>
  <c r="J113" s="1"/>
  <c r="W112"/>
  <c r="W113" s="1"/>
  <c r="F182"/>
  <c r="F211" s="1"/>
  <c r="F240"/>
  <c r="J182"/>
  <c r="J211" s="1"/>
  <c r="J240"/>
  <c r="N182"/>
  <c r="N211" s="1"/>
  <c r="N240"/>
  <c r="R182"/>
  <c r="R211" s="1"/>
  <c r="R240"/>
  <c r="V182"/>
  <c r="V211" s="1"/>
  <c r="V240"/>
  <c r="Z182"/>
  <c r="Z211" s="1"/>
  <c r="Z240"/>
  <c r="AD182"/>
  <c r="AD211" s="1"/>
  <c r="AD240"/>
  <c r="AH182"/>
  <c r="AH211" s="1"/>
  <c r="AH240"/>
  <c r="I240"/>
  <c r="I182"/>
  <c r="I211" s="1"/>
  <c r="Q240"/>
  <c r="Q182"/>
  <c r="Q211" s="1"/>
  <c r="Y240"/>
  <c r="Y182"/>
  <c r="Y211" s="1"/>
  <c r="AG240"/>
  <c r="AG182"/>
  <c r="AG211" s="1"/>
  <c r="G85"/>
  <c r="H84"/>
  <c r="G55"/>
  <c r="H54"/>
  <c r="H182"/>
  <c r="H211" s="1"/>
  <c r="H240"/>
  <c r="L182"/>
  <c r="L211" s="1"/>
  <c r="L240"/>
  <c r="P182"/>
  <c r="P211" s="1"/>
  <c r="P240"/>
  <c r="T182"/>
  <c r="T211" s="1"/>
  <c r="T240"/>
  <c r="X182"/>
  <c r="X211" s="1"/>
  <c r="X240"/>
  <c r="AB182"/>
  <c r="AB211" s="1"/>
  <c r="AB240"/>
  <c r="AF182"/>
  <c r="AF211" s="1"/>
  <c r="AF240"/>
  <c r="AJ182"/>
  <c r="AJ211" s="1"/>
  <c r="AJ240"/>
  <c r="M240"/>
  <c r="M182"/>
  <c r="M211" s="1"/>
  <c r="U240"/>
  <c r="U182"/>
  <c r="U211" s="1"/>
  <c r="AC240"/>
  <c r="AC182"/>
  <c r="AC211" s="1"/>
  <c r="H122"/>
  <c r="H151" s="1"/>
  <c r="N112"/>
  <c r="N113" s="1"/>
  <c r="AL111"/>
  <c r="K112"/>
  <c r="K113" s="1"/>
  <c r="S112"/>
  <c r="S113" s="1"/>
  <c r="L112"/>
  <c r="L113" s="1"/>
  <c r="T112"/>
  <c r="T113" s="1"/>
  <c r="K25"/>
  <c r="J26"/>
  <c r="AL110"/>
  <c r="R112"/>
  <c r="R113" s="1"/>
  <c r="V112"/>
  <c r="V113" s="1"/>
  <c r="I113"/>
  <c r="M112"/>
  <c r="M113" s="1"/>
  <c r="Q113"/>
  <c r="H112"/>
  <c r="H113" s="1"/>
  <c r="P112"/>
  <c r="P113" s="1"/>
  <c r="AG112"/>
  <c r="AG113" s="1"/>
  <c r="AC112"/>
  <c r="AC113" s="1"/>
  <c r="Y112"/>
  <c r="Y113" s="1"/>
  <c r="AD112"/>
  <c r="AD113" s="1"/>
  <c r="X112"/>
  <c r="X113" s="1"/>
  <c r="AF112"/>
  <c r="AF113" s="1"/>
  <c r="Z112"/>
  <c r="Z113" s="1"/>
  <c r="AH112"/>
  <c r="AH113" s="1"/>
  <c r="AB112"/>
  <c r="AB113" s="1"/>
  <c r="AL171"/>
  <c r="AL172" s="1"/>
  <c r="AL201"/>
  <c r="AL202" s="1"/>
  <c r="AL52"/>
  <c r="AL53" s="1"/>
  <c r="AL225"/>
  <c r="AL221"/>
  <c r="AL217"/>
  <c r="AL66"/>
  <c r="AL99"/>
  <c r="AL69"/>
  <c r="AL139"/>
  <c r="AL135"/>
  <c r="AL131"/>
  <c r="I32"/>
  <c r="I62" s="1"/>
  <c r="I92" s="1"/>
  <c r="J3"/>
  <c r="AL138"/>
  <c r="AL134"/>
  <c r="AL130"/>
  <c r="AL108"/>
  <c r="AL107"/>
  <c r="AL106"/>
  <c r="AL105"/>
  <c r="AL104"/>
  <c r="AL103"/>
  <c r="AL102"/>
  <c r="AL101"/>
  <c r="AL100"/>
  <c r="AL96"/>
  <c r="AL81"/>
  <c r="AL80"/>
  <c r="AL79"/>
  <c r="AL78"/>
  <c r="AL77"/>
  <c r="AL76"/>
  <c r="AL75"/>
  <c r="AL74"/>
  <c r="AL73"/>
  <c r="AL72"/>
  <c r="AL71"/>
  <c r="AL70"/>
  <c r="AL10"/>
  <c r="H261" l="1"/>
  <c r="I260"/>
  <c r="H232"/>
  <c r="I231"/>
  <c r="H204"/>
  <c r="I203"/>
  <c r="H174"/>
  <c r="I173"/>
  <c r="H144"/>
  <c r="I143"/>
  <c r="H85"/>
  <c r="I84"/>
  <c r="H55"/>
  <c r="I54"/>
  <c r="H181"/>
  <c r="H210" s="1"/>
  <c r="H239"/>
  <c r="I122"/>
  <c r="I151" s="1"/>
  <c r="D110"/>
  <c r="B110" s="1"/>
  <c r="C110" s="1"/>
  <c r="L25"/>
  <c r="K26"/>
  <c r="AL218"/>
  <c r="AL220"/>
  <c r="AL222"/>
  <c r="AL224"/>
  <c r="AL226"/>
  <c r="AL228"/>
  <c r="AL213"/>
  <c r="AL219"/>
  <c r="AL223"/>
  <c r="AL227"/>
  <c r="D101"/>
  <c r="D103"/>
  <c r="D105"/>
  <c r="D107"/>
  <c r="D99"/>
  <c r="D109"/>
  <c r="D100"/>
  <c r="D102"/>
  <c r="D104"/>
  <c r="D106"/>
  <c r="D108"/>
  <c r="D111"/>
  <c r="AL140"/>
  <c r="AL132"/>
  <c r="AL136"/>
  <c r="AL129"/>
  <c r="AL133"/>
  <c r="AL137"/>
  <c r="AL23"/>
  <c r="AL24" s="1"/>
  <c r="AL216"/>
  <c r="AL128"/>
  <c r="AL125"/>
  <c r="J32"/>
  <c r="J62" s="1"/>
  <c r="J92" s="1"/>
  <c r="K3"/>
  <c r="AL82"/>
  <c r="AL83" s="1"/>
  <c r="AL112"/>
  <c r="AL113" s="1"/>
  <c r="AL249"/>
  <c r="AL242"/>
  <c r="I261" l="1"/>
  <c r="J260"/>
  <c r="I232"/>
  <c r="J231"/>
  <c r="I204"/>
  <c r="J203"/>
  <c r="I174"/>
  <c r="J173"/>
  <c r="I144"/>
  <c r="J143"/>
  <c r="I85"/>
  <c r="J84"/>
  <c r="I55"/>
  <c r="J54"/>
  <c r="I181"/>
  <c r="I210" s="1"/>
  <c r="I239"/>
  <c r="J122"/>
  <c r="J151" s="1"/>
  <c r="M25"/>
  <c r="L26"/>
  <c r="AL248"/>
  <c r="B111"/>
  <c r="C111" s="1"/>
  <c r="B106"/>
  <c r="C106" s="1"/>
  <c r="B102"/>
  <c r="C102" s="1"/>
  <c r="B109"/>
  <c r="C109" s="1"/>
  <c r="B107"/>
  <c r="C107" s="1"/>
  <c r="B103"/>
  <c r="C103" s="1"/>
  <c r="B108"/>
  <c r="C108" s="1"/>
  <c r="B104"/>
  <c r="C104" s="1"/>
  <c r="B100"/>
  <c r="C100" s="1"/>
  <c r="D112"/>
  <c r="E110" s="1"/>
  <c r="B99"/>
  <c r="E105"/>
  <c r="B105"/>
  <c r="C105" s="1"/>
  <c r="E101"/>
  <c r="B101"/>
  <c r="C101" s="1"/>
  <c r="AL255"/>
  <c r="AL247"/>
  <c r="AL257"/>
  <c r="AL251"/>
  <c r="AL254"/>
  <c r="AL246"/>
  <c r="AL256"/>
  <c r="AL252"/>
  <c r="AL253"/>
  <c r="AL250"/>
  <c r="K32"/>
  <c r="K62" s="1"/>
  <c r="K92" s="1"/>
  <c r="L3"/>
  <c r="AL141"/>
  <c r="AL142" s="1"/>
  <c r="AL229"/>
  <c r="AL230" s="1"/>
  <c r="AL245"/>
  <c r="J261" l="1"/>
  <c r="K260"/>
  <c r="J232"/>
  <c r="K231"/>
  <c r="J204"/>
  <c r="K203"/>
  <c r="J174"/>
  <c r="K173"/>
  <c r="J144"/>
  <c r="K143"/>
  <c r="J85"/>
  <c r="K84"/>
  <c r="J55"/>
  <c r="K54"/>
  <c r="J181"/>
  <c r="J210" s="1"/>
  <c r="J239"/>
  <c r="K122"/>
  <c r="K151" s="1"/>
  <c r="N25"/>
  <c r="M26"/>
  <c r="E100"/>
  <c r="E99"/>
  <c r="B112"/>
  <c r="F114" s="1"/>
  <c r="E108"/>
  <c r="E103"/>
  <c r="E109"/>
  <c r="E102"/>
  <c r="C99"/>
  <c r="C112" s="1"/>
  <c r="E104"/>
  <c r="E107"/>
  <c r="E106"/>
  <c r="E111"/>
  <c r="AL258"/>
  <c r="AL259" s="1"/>
  <c r="L32"/>
  <c r="L62" s="1"/>
  <c r="L92" s="1"/>
  <c r="M3"/>
  <c r="K261" l="1"/>
  <c r="L260"/>
  <c r="K232"/>
  <c r="L231"/>
  <c r="K204"/>
  <c r="L203"/>
  <c r="K174"/>
  <c r="L173"/>
  <c r="K144"/>
  <c r="L143"/>
  <c r="F115"/>
  <c r="G114"/>
  <c r="K85"/>
  <c r="L84"/>
  <c r="K55"/>
  <c r="L54"/>
  <c r="K239"/>
  <c r="K181"/>
  <c r="K210" s="1"/>
  <c r="L122"/>
  <c r="L151" s="1"/>
  <c r="O25"/>
  <c r="N26"/>
  <c r="E112"/>
  <c r="M32"/>
  <c r="M62" s="1"/>
  <c r="M92" s="1"/>
  <c r="N3"/>
  <c r="L261" l="1"/>
  <c r="M260"/>
  <c r="L232"/>
  <c r="M231"/>
  <c r="L204"/>
  <c r="M203"/>
  <c r="L174"/>
  <c r="M173"/>
  <c r="L144"/>
  <c r="M143"/>
  <c r="H114"/>
  <c r="G115"/>
  <c r="L85"/>
  <c r="M84"/>
  <c r="L55"/>
  <c r="M54"/>
  <c r="L239"/>
  <c r="L181"/>
  <c r="L210" s="1"/>
  <c r="M122"/>
  <c r="M151" s="1"/>
  <c r="P25"/>
  <c r="O26"/>
  <c r="N32"/>
  <c r="N62" s="1"/>
  <c r="N92" s="1"/>
  <c r="O3"/>
  <c r="M261" l="1"/>
  <c r="N260"/>
  <c r="M232"/>
  <c r="N231"/>
  <c r="M204"/>
  <c r="N203"/>
  <c r="M174"/>
  <c r="N173"/>
  <c r="M144"/>
  <c r="N143"/>
  <c r="I114"/>
  <c r="H115"/>
  <c r="M85"/>
  <c r="N84"/>
  <c r="M55"/>
  <c r="N54"/>
  <c r="M239"/>
  <c r="M181"/>
  <c r="M210" s="1"/>
  <c r="N122"/>
  <c r="N151" s="1"/>
  <c r="Q25"/>
  <c r="P26"/>
  <c r="O32"/>
  <c r="O62" s="1"/>
  <c r="O92" s="1"/>
  <c r="P3"/>
  <c r="N261" l="1"/>
  <c r="O260"/>
  <c r="N232"/>
  <c r="O231"/>
  <c r="N204"/>
  <c r="O203"/>
  <c r="N174"/>
  <c r="O173"/>
  <c r="N144"/>
  <c r="O143"/>
  <c r="J114"/>
  <c r="I115"/>
  <c r="N85"/>
  <c r="O84"/>
  <c r="N55"/>
  <c r="O54"/>
  <c r="N239"/>
  <c r="N181"/>
  <c r="N210" s="1"/>
  <c r="O122"/>
  <c r="O151" s="1"/>
  <c r="R25"/>
  <c r="Q26"/>
  <c r="P32"/>
  <c r="P62" s="1"/>
  <c r="P92" s="1"/>
  <c r="Q3"/>
  <c r="O261" l="1"/>
  <c r="P260"/>
  <c r="O232"/>
  <c r="P231"/>
  <c r="O204"/>
  <c r="P203"/>
  <c r="O174"/>
  <c r="P173"/>
  <c r="O144"/>
  <c r="P143"/>
  <c r="K114"/>
  <c r="J115"/>
  <c r="O85"/>
  <c r="P84"/>
  <c r="O55"/>
  <c r="P54"/>
  <c r="O239"/>
  <c r="O181"/>
  <c r="O210" s="1"/>
  <c r="P122"/>
  <c r="P151" s="1"/>
  <c r="S25"/>
  <c r="R26"/>
  <c r="Q32"/>
  <c r="Q62" s="1"/>
  <c r="Q92" s="1"/>
  <c r="R3"/>
  <c r="P261" l="1"/>
  <c r="Q260"/>
  <c r="P232"/>
  <c r="Q231"/>
  <c r="P204"/>
  <c r="Q203"/>
  <c r="P174"/>
  <c r="Q173"/>
  <c r="P144"/>
  <c r="Q143"/>
  <c r="L114"/>
  <c r="K115"/>
  <c r="P85"/>
  <c r="Q84"/>
  <c r="P55"/>
  <c r="Q54"/>
  <c r="P181"/>
  <c r="P210" s="1"/>
  <c r="P239"/>
  <c r="Q122"/>
  <c r="Q151" s="1"/>
  <c r="T25"/>
  <c r="S26"/>
  <c r="R32"/>
  <c r="R62" s="1"/>
  <c r="R92" s="1"/>
  <c r="S3"/>
  <c r="Q261" l="1"/>
  <c r="R260"/>
  <c r="Q232"/>
  <c r="R231"/>
  <c r="Q204"/>
  <c r="R203"/>
  <c r="Q174"/>
  <c r="R173"/>
  <c r="Q144"/>
  <c r="R143"/>
  <c r="M114"/>
  <c r="L115"/>
  <c r="Q85"/>
  <c r="R84"/>
  <c r="Q55"/>
  <c r="R54"/>
  <c r="Q239"/>
  <c r="Q181"/>
  <c r="Q210" s="1"/>
  <c r="R122"/>
  <c r="R151" s="1"/>
  <c r="U25"/>
  <c r="T26"/>
  <c r="S32"/>
  <c r="S62" s="1"/>
  <c r="S92" s="1"/>
  <c r="T3"/>
  <c r="R261" l="1"/>
  <c r="S260"/>
  <c r="R232"/>
  <c r="S231"/>
  <c r="R204"/>
  <c r="S203"/>
  <c r="R174"/>
  <c r="S173"/>
  <c r="R144"/>
  <c r="S143"/>
  <c r="N114"/>
  <c r="M115"/>
  <c r="R85"/>
  <c r="S84"/>
  <c r="R55"/>
  <c r="S54"/>
  <c r="R239"/>
  <c r="R181"/>
  <c r="R210" s="1"/>
  <c r="S122"/>
  <c r="S151" s="1"/>
  <c r="V25"/>
  <c r="U26"/>
  <c r="T32"/>
  <c r="T62" s="1"/>
  <c r="T92" s="1"/>
  <c r="U3"/>
  <c r="S261" l="1"/>
  <c r="T260"/>
  <c r="S232"/>
  <c r="T231"/>
  <c r="S204"/>
  <c r="T203"/>
  <c r="S174"/>
  <c r="T173"/>
  <c r="S144"/>
  <c r="T143"/>
  <c r="O114"/>
  <c r="N115"/>
  <c r="S85"/>
  <c r="T84"/>
  <c r="S55"/>
  <c r="T54"/>
  <c r="S239"/>
  <c r="S181"/>
  <c r="S210" s="1"/>
  <c r="T122"/>
  <c r="T151" s="1"/>
  <c r="W25"/>
  <c r="V26"/>
  <c r="U32"/>
  <c r="U62" s="1"/>
  <c r="U92" s="1"/>
  <c r="V3"/>
  <c r="T261" l="1"/>
  <c r="U260"/>
  <c r="T232"/>
  <c r="U231"/>
  <c r="T204"/>
  <c r="U203"/>
  <c r="T174"/>
  <c r="U173"/>
  <c r="T144"/>
  <c r="U143"/>
  <c r="P114"/>
  <c r="O115"/>
  <c r="T85"/>
  <c r="U84"/>
  <c r="T55"/>
  <c r="U54"/>
  <c r="T181"/>
  <c r="T210" s="1"/>
  <c r="T239"/>
  <c r="U122"/>
  <c r="U151" s="1"/>
  <c r="X25"/>
  <c r="W26"/>
  <c r="V32"/>
  <c r="V62" s="1"/>
  <c r="V92" s="1"/>
  <c r="W3"/>
  <c r="U261" l="1"/>
  <c r="V260"/>
  <c r="U232"/>
  <c r="V231"/>
  <c r="U204"/>
  <c r="V203"/>
  <c r="U174"/>
  <c r="V173"/>
  <c r="U144"/>
  <c r="V143"/>
  <c r="Q114"/>
  <c r="P115"/>
  <c r="U85"/>
  <c r="V84"/>
  <c r="U55"/>
  <c r="V54"/>
  <c r="U239"/>
  <c r="U181"/>
  <c r="U210" s="1"/>
  <c r="V122"/>
  <c r="V151" s="1"/>
  <c r="Y25"/>
  <c r="X26"/>
  <c r="W32"/>
  <c r="W62" s="1"/>
  <c r="W92" s="1"/>
  <c r="X3"/>
  <c r="V261" l="1"/>
  <c r="W260"/>
  <c r="V232"/>
  <c r="W231"/>
  <c r="V204"/>
  <c r="W203"/>
  <c r="V174"/>
  <c r="W173"/>
  <c r="V144"/>
  <c r="W143"/>
  <c r="R114"/>
  <c r="Q115"/>
  <c r="V85"/>
  <c r="W84"/>
  <c r="V55"/>
  <c r="W54"/>
  <c r="V239"/>
  <c r="V181"/>
  <c r="V210" s="1"/>
  <c r="W122"/>
  <c r="W151" s="1"/>
  <c r="Z25"/>
  <c r="Y26"/>
  <c r="X32"/>
  <c r="X62" s="1"/>
  <c r="X92" s="1"/>
  <c r="Y3"/>
  <c r="W261" l="1"/>
  <c r="X260"/>
  <c r="W232"/>
  <c r="X231"/>
  <c r="W204"/>
  <c r="X203"/>
  <c r="W174"/>
  <c r="X173"/>
  <c r="W144"/>
  <c r="X143"/>
  <c r="S114"/>
  <c r="R115"/>
  <c r="W85"/>
  <c r="X84"/>
  <c r="W55"/>
  <c r="X54"/>
  <c r="W239"/>
  <c r="W181"/>
  <c r="W210" s="1"/>
  <c r="X122"/>
  <c r="X151" s="1"/>
  <c r="AA25"/>
  <c r="Z26"/>
  <c r="Y32"/>
  <c r="Y62" s="1"/>
  <c r="Y92" s="1"/>
  <c r="Z3"/>
  <c r="X261" l="1"/>
  <c r="Y260"/>
  <c r="X232"/>
  <c r="Y231"/>
  <c r="X204"/>
  <c r="Y203"/>
  <c r="X174"/>
  <c r="Y173"/>
  <c r="X144"/>
  <c r="Y143"/>
  <c r="T114"/>
  <c r="S115"/>
  <c r="X85"/>
  <c r="Y84"/>
  <c r="X55"/>
  <c r="Y54"/>
  <c r="X181"/>
  <c r="X210" s="1"/>
  <c r="X239"/>
  <c r="Y122"/>
  <c r="Y151" s="1"/>
  <c r="AB25"/>
  <c r="AA26"/>
  <c r="Z32"/>
  <c r="Z62" s="1"/>
  <c r="Z92" s="1"/>
  <c r="AA3"/>
  <c r="Y261" l="1"/>
  <c r="Z260"/>
  <c r="Y232"/>
  <c r="Z231"/>
  <c r="Y204"/>
  <c r="Z203"/>
  <c r="Y174"/>
  <c r="Z173"/>
  <c r="Y144"/>
  <c r="Z143"/>
  <c r="U114"/>
  <c r="T115"/>
  <c r="Y85"/>
  <c r="Z84"/>
  <c r="Y55"/>
  <c r="Z54"/>
  <c r="Y239"/>
  <c r="Y181"/>
  <c r="Y210" s="1"/>
  <c r="Z122"/>
  <c r="Z151" s="1"/>
  <c r="AC25"/>
  <c r="AB26"/>
  <c r="AA32"/>
  <c r="AA62" s="1"/>
  <c r="AA92" s="1"/>
  <c r="AB3"/>
  <c r="Z261" l="1"/>
  <c r="AA260"/>
  <c r="Z232"/>
  <c r="AA231"/>
  <c r="Z204"/>
  <c r="AA203"/>
  <c r="Z174"/>
  <c r="AA173"/>
  <c r="Z144"/>
  <c r="AA143"/>
  <c r="V114"/>
  <c r="U115"/>
  <c r="Z85"/>
  <c r="AA84"/>
  <c r="Z55"/>
  <c r="AA54"/>
  <c r="Z239"/>
  <c r="Z181"/>
  <c r="Z210" s="1"/>
  <c r="AA122"/>
  <c r="AA151" s="1"/>
  <c r="AD25"/>
  <c r="AC26"/>
  <c r="AB32"/>
  <c r="AB62" s="1"/>
  <c r="AB92" s="1"/>
  <c r="AC3"/>
  <c r="AA261" l="1"/>
  <c r="AB260"/>
  <c r="AA232"/>
  <c r="AB231"/>
  <c r="AA204"/>
  <c r="AB203"/>
  <c r="AA174"/>
  <c r="AB173"/>
  <c r="AA144"/>
  <c r="AB143"/>
  <c r="W114"/>
  <c r="V115"/>
  <c r="AA85"/>
  <c r="AB84"/>
  <c r="AA55"/>
  <c r="AB54"/>
  <c r="AA239"/>
  <c r="AA181"/>
  <c r="AA210" s="1"/>
  <c r="AB122"/>
  <c r="AB151" s="1"/>
  <c r="AE25"/>
  <c r="AD26"/>
  <c r="AC32"/>
  <c r="AC62" s="1"/>
  <c r="AC92" s="1"/>
  <c r="AD3"/>
  <c r="AB261" l="1"/>
  <c r="AC260"/>
  <c r="AB232"/>
  <c r="AC231"/>
  <c r="AB204"/>
  <c r="AC203"/>
  <c r="AB174"/>
  <c r="AC173"/>
  <c r="AB144"/>
  <c r="AC143"/>
  <c r="X114"/>
  <c r="W115"/>
  <c r="AB85"/>
  <c r="AC84"/>
  <c r="AB55"/>
  <c r="AC54"/>
  <c r="AB181"/>
  <c r="AB210" s="1"/>
  <c r="AB239"/>
  <c r="AC122"/>
  <c r="AC151" s="1"/>
  <c r="AF25"/>
  <c r="AE26"/>
  <c r="AD32"/>
  <c r="AD62" s="1"/>
  <c r="AD92" s="1"/>
  <c r="AE3"/>
  <c r="AC261" l="1"/>
  <c r="AD260"/>
  <c r="AC232"/>
  <c r="AD231"/>
  <c r="AC204"/>
  <c r="AD203"/>
  <c r="AC174"/>
  <c r="AD173"/>
  <c r="AC144"/>
  <c r="AD143"/>
  <c r="Y114"/>
  <c r="X115"/>
  <c r="AC85"/>
  <c r="AD84"/>
  <c r="AC55"/>
  <c r="AD54"/>
  <c r="AC239"/>
  <c r="AC181"/>
  <c r="AC210" s="1"/>
  <c r="AD122"/>
  <c r="AD151" s="1"/>
  <c r="AG25"/>
  <c r="AF26"/>
  <c r="AE32"/>
  <c r="AE62" s="1"/>
  <c r="AE92" s="1"/>
  <c r="AF3"/>
  <c r="AD261" l="1"/>
  <c r="AE260"/>
  <c r="AD232"/>
  <c r="AE231"/>
  <c r="AD204"/>
  <c r="AE203"/>
  <c r="AD174"/>
  <c r="AE173"/>
  <c r="AD144"/>
  <c r="AE143"/>
  <c r="Z114"/>
  <c r="Y115"/>
  <c r="AD85"/>
  <c r="AE84"/>
  <c r="AD55"/>
  <c r="AE54"/>
  <c r="AD239"/>
  <c r="AD181"/>
  <c r="AD210" s="1"/>
  <c r="AE122"/>
  <c r="AE151" s="1"/>
  <c r="AH25"/>
  <c r="AG26"/>
  <c r="AF32"/>
  <c r="AF62" s="1"/>
  <c r="AF92" s="1"/>
  <c r="AG3"/>
  <c r="AE261" l="1"/>
  <c r="AF260"/>
  <c r="AE232"/>
  <c r="AF231"/>
  <c r="AE204"/>
  <c r="AF203"/>
  <c r="AE174"/>
  <c r="AF173"/>
  <c r="AE144"/>
  <c r="AF143"/>
  <c r="AA114"/>
  <c r="Z115"/>
  <c r="AE85"/>
  <c r="AF84"/>
  <c r="AE55"/>
  <c r="AF54"/>
  <c r="AE239"/>
  <c r="AE181"/>
  <c r="AE210" s="1"/>
  <c r="AF122"/>
  <c r="AF151" s="1"/>
  <c r="AI25"/>
  <c r="AH26"/>
  <c r="AG32"/>
  <c r="AG62" s="1"/>
  <c r="AG92" s="1"/>
  <c r="AH3"/>
  <c r="AF261" l="1"/>
  <c r="AG260"/>
  <c r="AF232"/>
  <c r="AG231"/>
  <c r="AF204"/>
  <c r="AG203"/>
  <c r="AF174"/>
  <c r="AG173"/>
  <c r="AF144"/>
  <c r="AG143"/>
  <c r="AB114"/>
  <c r="AA115"/>
  <c r="AF85"/>
  <c r="AG84"/>
  <c r="AF55"/>
  <c r="AG54"/>
  <c r="AF181"/>
  <c r="AF210" s="1"/>
  <c r="AF239"/>
  <c r="AG122"/>
  <c r="AG151" s="1"/>
  <c r="AJ25"/>
  <c r="AJ26" s="1"/>
  <c r="AI26"/>
  <c r="AH32"/>
  <c r="AH62" s="1"/>
  <c r="AH92" s="1"/>
  <c r="AI3"/>
  <c r="AG261" l="1"/>
  <c r="AH260"/>
  <c r="AG232"/>
  <c r="AH231"/>
  <c r="AG204"/>
  <c r="AH203"/>
  <c r="AG174"/>
  <c r="AH173"/>
  <c r="AG144"/>
  <c r="AH143"/>
  <c r="AC114"/>
  <c r="AB115"/>
  <c r="AG85"/>
  <c r="AH84"/>
  <c r="AG55"/>
  <c r="AH54"/>
  <c r="AG239"/>
  <c r="AG181"/>
  <c r="AG210" s="1"/>
  <c r="AH122"/>
  <c r="AH151" s="1"/>
  <c r="AI32"/>
  <c r="AI62" s="1"/>
  <c r="AI92" s="1"/>
  <c r="AJ3"/>
  <c r="AJ32" s="1"/>
  <c r="AJ62" s="1"/>
  <c r="AJ92" s="1"/>
  <c r="AH261" l="1"/>
  <c r="AI260"/>
  <c r="AH232"/>
  <c r="AI231"/>
  <c r="AH204"/>
  <c r="AI203"/>
  <c r="AH174"/>
  <c r="AI173"/>
  <c r="AH144"/>
  <c r="AI143"/>
  <c r="AD114"/>
  <c r="AC115"/>
  <c r="AH85"/>
  <c r="AI84"/>
  <c r="AH55"/>
  <c r="AI54"/>
  <c r="AH239"/>
  <c r="AH181"/>
  <c r="AH210" s="1"/>
  <c r="AJ122"/>
  <c r="AJ151" s="1"/>
  <c r="AI122"/>
  <c r="AI151" s="1"/>
  <c r="AI261" l="1"/>
  <c r="AJ260"/>
  <c r="AJ261" s="1"/>
  <c r="AI232"/>
  <c r="AJ231"/>
  <c r="AJ232" s="1"/>
  <c r="AI204"/>
  <c r="AJ203"/>
  <c r="AJ204" s="1"/>
  <c r="AI174"/>
  <c r="AJ173"/>
  <c r="AJ174" s="1"/>
  <c r="AI144"/>
  <c r="AJ143"/>
  <c r="AJ144" s="1"/>
  <c r="AE114"/>
  <c r="AD115"/>
  <c r="AI85"/>
  <c r="AJ84"/>
  <c r="AJ85" s="1"/>
  <c r="AI55"/>
  <c r="AJ54"/>
  <c r="AJ55" s="1"/>
  <c r="AJ239"/>
  <c r="AJ181"/>
  <c r="AJ210" s="1"/>
  <c r="AI181"/>
  <c r="AI210" s="1"/>
  <c r="AI239"/>
  <c r="AF114" l="1"/>
  <c r="AE115"/>
  <c r="AG114" l="1"/>
  <c r="AF115"/>
  <c r="AH114" l="1"/>
  <c r="AG115"/>
  <c r="AI114" l="1"/>
  <c r="AH115"/>
  <c r="AJ114" l="1"/>
  <c r="AJ115" s="1"/>
  <c r="AI115"/>
</calcChain>
</file>

<file path=xl/sharedStrings.xml><?xml version="1.0" encoding="utf-8"?>
<sst xmlns="http://schemas.openxmlformats.org/spreadsheetml/2006/main" count="307" uniqueCount="67">
  <si>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</si>
  <si>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</si>
  <si>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</si>
  <si>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</si>
  <si>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</si>
  <si>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</si>
  <si>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</si>
  <si>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</si>
  <si>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</si>
  <si>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</si>
  <si>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</si>
  <si>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</si>
  <si>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</si>
  <si>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</si>
  <si>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</si>
  <si>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</si>
  <si>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</si>
  <si>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</si>
  <si>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</si>
  <si>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</si>
  <si>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</si>
  <si>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</si>
  <si>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</si>
  <si>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</si>
  <si>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</si>
  <si>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</si>
  <si>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</si>
  <si>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</si>
  <si>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</si>
  <si>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</si>
  <si>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31º Ano</t>
  </si>
  <si>
    <t>Demanda</t>
  </si>
  <si>
    <t>Produção de cargas em 1.000 tku/ano</t>
  </si>
  <si>
    <t>Variável</t>
  </si>
  <si>
    <t>Fixo</t>
  </si>
  <si>
    <t>Total</t>
  </si>
  <si>
    <t>US$/tku</t>
  </si>
  <si>
    <t>%</t>
  </si>
  <si>
    <t>Equipagem</t>
  </si>
  <si>
    <t>Combustível</t>
  </si>
  <si>
    <t>Lubrificantes</t>
  </si>
  <si>
    <t>Manutenção de locomotivas</t>
  </si>
  <si>
    <t>Seguro das locomotivas</t>
  </si>
  <si>
    <t>Manutenção de vagões</t>
  </si>
  <si>
    <t>Seguro dos vagões</t>
  </si>
  <si>
    <t>Manutenção de telecomunicações e sinalização</t>
  </si>
  <si>
    <t>Manutenção de via permanente</t>
  </si>
  <si>
    <t>Operação de pátios, CCO e postos</t>
  </si>
  <si>
    <t>Custos e despesas gerais</t>
  </si>
  <si>
    <t>Administração</t>
  </si>
  <si>
    <t>Comercial</t>
  </si>
  <si>
    <t>Total dos Custos Operacionais Anuais</t>
  </si>
  <si>
    <t>Custo Médio Anual (US$/tku)</t>
  </si>
  <si>
    <t>Custo Médio Anual Variável (US$/tku)</t>
  </si>
  <si>
    <t>Custo Médio Anual Fixo (US$/tku)</t>
  </si>
  <si>
    <t>Discriminação</t>
  </si>
  <si>
    <t>Volume de cargas geral em t/ano</t>
  </si>
  <si>
    <t>Fonte: Enefer - Consultoria, Projetos Ltda.</t>
  </si>
  <si>
    <t>TABELA 9.5.26 // OPEX dos Trechos da ALL - Horizonte de 2015 a 2045</t>
  </si>
  <si>
    <t>QUADRO 9.5.28 // OPEX do Trecho Cascavel – Fronteira Brasil/Paraguai, da Ferroeste - Horizonte de 2015 a 2045</t>
  </si>
  <si>
    <r>
      <t xml:space="preserve">TABELA 9.5.22 // OPEX do Trecho Paranaguá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Iguaçu, da ALL – Horizonde de 2015 a 2045</t>
    </r>
  </si>
  <si>
    <t>TABELA 9.5.23 // OPEX do Trecho Iguaçu –  Desvio Ribas, da ALL – Horizonde de 2015 a 2045</t>
  </si>
  <si>
    <t>TABELA 9.5.24 // OPEX do Trecho Desvio Ribas – Guarapuava, da ALL – Horizonte de 2015 a 2045</t>
  </si>
  <si>
    <t>TABELA 9.5.25 // OPEX  do Trecho Engenheiro Bley – São Francisco do Sul, da ALL - Horizonte de 2015 a 2045</t>
  </si>
  <si>
    <t>QUADRO 9.5.27 // OPEX do Trecho Guarapuava – Cascavel, da Ferroeste – Horizonte de 2015 a 2045</t>
  </si>
  <si>
    <t>TABELA 9.5.30 // OPEX  dos Trechos Brasileiros – Horizonte de 2015 a 2045</t>
  </si>
  <si>
    <t>TABELA 9.5.29 // OPEX dos Trechos da Ferroeste – Horizonte de 2015 a 2045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</si>
</sst>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%"/>
    <numFmt numFmtId="166" formatCode="0.0"/>
    <numFmt numFmtId="167" formatCode="#,##0.000000"/>
  </numFmts>
  <fonts count="9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0" fontId="6" fillId="0" borderId="0" applyFont="0" applyFill="0" applyBorder="0" applyAlignment="0" applyProtection="0"/>
    <xf numFmtId="0" fontId="1" fillId="0" borderId="0"/>
  </cellStyleXfs>
  <cellXfs count="92">
    <xf numFmtId="0" fontId="0" fillId="0" borderId="0" xfId="0"/>
    <xf numFmtId="0" fontId="4" fillId="0" borderId="0" xfId="0" applyFont="1"/>
    <xf numFmtId="0" fontId="2" fillId="2" borderId="1" xfId="0" applyFont="1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5" fillId="0" borderId="0" xfId="0" applyFont="1" applyBorder="1" applyAlignment="1">
      <alignment horizontal="center"/>
    </xf>
    <xf numFmtId="0" fontId="2" fillId="2" borderId="0" xfId="0" applyFont="1" applyFill="1" applyBorder="1"/>
    <xf numFmtId="3" fontId="4" fillId="0" borderId="0" xfId="0" applyNumberFormat="1" applyFont="1"/>
    <xf numFmtId="0" fontId="3" fillId="2" borderId="1" xfId="0" applyFont="1" applyFill="1" applyBorder="1"/>
    <xf numFmtId="9" fontId="3" fillId="0" borderId="0" xfId="0" applyNumberFormat="1" applyFont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7" fontId="4" fillId="0" borderId="0" xfId="0" applyNumberFormat="1" applyFont="1"/>
    <xf numFmtId="0" fontId="3" fillId="0" borderId="0" xfId="0" applyFont="1"/>
    <xf numFmtId="3" fontId="4" fillId="0" borderId="0" xfId="0" applyNumberFormat="1" applyFont="1" applyFill="1"/>
    <xf numFmtId="164" fontId="4" fillId="0" borderId="0" xfId="0" applyNumberFormat="1" applyFont="1"/>
    <xf numFmtId="0" fontId="2" fillId="2" borderId="5" xfId="0" applyFont="1" applyFill="1" applyBorder="1"/>
    <xf numFmtId="0" fontId="2" fillId="2" borderId="3" xfId="0" applyFont="1" applyFill="1" applyBorder="1"/>
    <xf numFmtId="0" fontId="3" fillId="2" borderId="6" xfId="0" applyFont="1" applyFill="1" applyBorder="1"/>
    <xf numFmtId="0" fontId="3" fillId="2" borderId="4" xfId="0" applyFont="1" applyFill="1" applyBorder="1"/>
    <xf numFmtId="0" fontId="3" fillId="0" borderId="0" xfId="0" applyFont="1" applyBorder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/>
    <xf numFmtId="0" fontId="2" fillId="0" borderId="1" xfId="0" applyFont="1" applyFill="1" applyBorder="1"/>
    <xf numFmtId="0" fontId="3" fillId="0" borderId="0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2" fillId="0" borderId="0" xfId="0" applyFont="1" applyFill="1" applyBorder="1"/>
    <xf numFmtId="3" fontId="3" fillId="0" borderId="0" xfId="0" applyNumberFormat="1" applyFont="1" applyFill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0" fontId="2" fillId="0" borderId="6" xfId="0" applyFont="1" applyFill="1" applyBorder="1"/>
    <xf numFmtId="0" fontId="3" fillId="0" borderId="6" xfId="0" applyFont="1" applyFill="1" applyBorder="1"/>
    <xf numFmtId="3" fontId="3" fillId="0" borderId="6" xfId="0" applyNumberFormat="1" applyFont="1" applyFill="1" applyBorder="1"/>
    <xf numFmtId="0" fontId="3" fillId="0" borderId="0" xfId="0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3" fontId="3" fillId="0" borderId="4" xfId="0" applyNumberFormat="1" applyFont="1" applyFill="1" applyBorder="1"/>
    <xf numFmtId="164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6" fontId="2" fillId="0" borderId="3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0" fontId="2" fillId="2" borderId="2" xfId="0" applyFont="1" applyFill="1" applyBorder="1"/>
    <xf numFmtId="0" fontId="2" fillId="2" borderId="4" xfId="0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3" fontId="3" fillId="2" borderId="0" xfId="0" applyNumberFormat="1" applyFont="1" applyFill="1" applyBorder="1"/>
    <xf numFmtId="3" fontId="3" fillId="2" borderId="0" xfId="0" applyNumberFormat="1" applyFont="1" applyFill="1"/>
    <xf numFmtId="3" fontId="3" fillId="2" borderId="1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4" fontId="2" fillId="2" borderId="1" xfId="0" applyNumberFormat="1" applyFont="1" applyFill="1" applyBorder="1"/>
    <xf numFmtId="164" fontId="2" fillId="2" borderId="4" xfId="0" applyNumberFormat="1" applyFont="1" applyFill="1" applyBorder="1"/>
    <xf numFmtId="164" fontId="2" fillId="2" borderId="0" xfId="0" applyNumberFormat="1" applyFont="1" applyFill="1" applyBorder="1"/>
    <xf numFmtId="0" fontId="2" fillId="2" borderId="7" xfId="0" applyFont="1" applyFill="1" applyBorder="1"/>
    <xf numFmtId="0" fontId="3" fillId="0" borderId="7" xfId="0" applyFont="1" applyFill="1" applyBorder="1"/>
    <xf numFmtId="164" fontId="2" fillId="0" borderId="7" xfId="0" applyNumberFormat="1" applyFont="1" applyFill="1" applyBorder="1"/>
    <xf numFmtId="0" fontId="3" fillId="2" borderId="7" xfId="0" applyFont="1" applyFill="1" applyBorder="1"/>
    <xf numFmtId="164" fontId="2" fillId="2" borderId="7" xfId="0" applyNumberFormat="1" applyFont="1" applyFill="1" applyBorder="1"/>
    <xf numFmtId="0" fontId="3" fillId="2" borderId="5" xfId="0" applyFont="1" applyFill="1" applyBorder="1"/>
    <xf numFmtId="164" fontId="2" fillId="2" borderId="5" xfId="0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166" fontId="2" fillId="0" borderId="7" xfId="0" applyNumberFormat="1" applyFont="1" applyFill="1" applyBorder="1" applyAlignment="1">
      <alignment horizontal="center"/>
    </xf>
    <xf numFmtId="167" fontId="2" fillId="0" borderId="7" xfId="0" applyNumberFormat="1" applyFont="1" applyFill="1" applyBorder="1"/>
    <xf numFmtId="164" fontId="2" fillId="2" borderId="2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0" fontId="2" fillId="2" borderId="6" xfId="0" applyFont="1" applyFill="1" applyBorder="1" applyAlignment="1">
      <alignment horizontal="center"/>
    </xf>
    <xf numFmtId="3" fontId="3" fillId="2" borderId="6" xfId="0" applyNumberFormat="1" applyFont="1" applyFill="1" applyBorder="1"/>
    <xf numFmtId="164" fontId="2" fillId="2" borderId="7" xfId="0" applyNumberFormat="1" applyFont="1" applyFill="1" applyBorder="1" applyAlignment="1">
      <alignment horizontal="center"/>
    </xf>
    <xf numFmtId="166" fontId="2" fillId="2" borderId="7" xfId="0" applyNumberFormat="1" applyFont="1" applyFill="1" applyBorder="1" applyAlignment="1">
      <alignment horizontal="center"/>
    </xf>
    <xf numFmtId="0" fontId="7" fillId="2" borderId="0" xfId="0" applyFont="1" applyFill="1" applyBorder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24.03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>
        <row r="21">
          <cell r="E21">
            <v>2.3800000000000002E-2</v>
          </cell>
          <cell r="F21">
            <v>1.461E-2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>
        <row r="40">
          <cell r="C40">
            <v>2070000</v>
          </cell>
          <cell r="F40">
            <v>1485000</v>
          </cell>
        </row>
        <row r="41">
          <cell r="F41">
            <v>8155892</v>
          </cell>
        </row>
        <row r="42">
          <cell r="F42">
            <v>72308</v>
          </cell>
        </row>
        <row r="43">
          <cell r="F43">
            <v>2905574</v>
          </cell>
        </row>
        <row r="44">
          <cell r="F44">
            <v>450045</v>
          </cell>
        </row>
        <row r="45">
          <cell r="F45">
            <v>2119668</v>
          </cell>
        </row>
        <row r="46">
          <cell r="F46">
            <v>271012.5</v>
          </cell>
        </row>
        <row r="47">
          <cell r="F47">
            <v>892462</v>
          </cell>
        </row>
        <row r="48">
          <cell r="F48">
            <v>3202371.53</v>
          </cell>
        </row>
        <row r="49">
          <cell r="F49">
            <v>855000</v>
          </cell>
        </row>
        <row r="50">
          <cell r="F50">
            <v>318432</v>
          </cell>
        </row>
        <row r="51">
          <cell r="F51">
            <v>150000</v>
          </cell>
        </row>
        <row r="52">
          <cell r="F52">
            <v>350000</v>
          </cell>
        </row>
        <row r="54">
          <cell r="F54">
            <v>3500000</v>
          </cell>
        </row>
        <row r="55">
          <cell r="F55">
            <v>720055000</v>
          </cell>
        </row>
        <row r="69">
          <cell r="F69">
            <v>1980000</v>
          </cell>
        </row>
        <row r="70">
          <cell r="F70">
            <v>10486147</v>
          </cell>
        </row>
        <row r="71">
          <cell r="F71">
            <v>96410</v>
          </cell>
        </row>
        <row r="72">
          <cell r="F72">
            <v>3840899</v>
          </cell>
        </row>
        <row r="73">
          <cell r="F73">
            <v>600060</v>
          </cell>
        </row>
        <row r="74">
          <cell r="F74">
            <v>2711408</v>
          </cell>
        </row>
        <row r="75">
          <cell r="F75">
            <v>348575</v>
          </cell>
        </row>
        <row r="76">
          <cell r="F76">
            <v>892462</v>
          </cell>
        </row>
        <row r="77">
          <cell r="F77">
            <v>3202371.53</v>
          </cell>
        </row>
        <row r="78">
          <cell r="F78">
            <v>855000</v>
          </cell>
        </row>
        <row r="79">
          <cell r="F79">
            <v>318432</v>
          </cell>
        </row>
        <row r="80">
          <cell r="F80">
            <v>150000</v>
          </cell>
        </row>
        <row r="81">
          <cell r="F81">
            <v>350000</v>
          </cell>
        </row>
        <row r="83">
          <cell r="F83">
            <v>4500000</v>
          </cell>
        </row>
        <row r="84">
          <cell r="F84">
            <v>925785000</v>
          </cell>
        </row>
        <row r="99">
          <cell r="F99">
            <v>2295000</v>
          </cell>
        </row>
        <row r="100">
          <cell r="F100">
            <v>12816401</v>
          </cell>
        </row>
        <row r="101">
          <cell r="F101">
            <v>116496</v>
          </cell>
        </row>
        <row r="102">
          <cell r="F102">
            <v>4686669</v>
          </cell>
        </row>
        <row r="103">
          <cell r="F103">
            <v>725072.5</v>
          </cell>
        </row>
        <row r="104">
          <cell r="F104">
            <v>3328148</v>
          </cell>
        </row>
        <row r="105">
          <cell r="F105">
            <v>426137.5</v>
          </cell>
        </row>
        <row r="106">
          <cell r="F106">
            <v>892462</v>
          </cell>
        </row>
        <row r="107">
          <cell r="F107">
            <v>3202371.53</v>
          </cell>
        </row>
        <row r="108">
          <cell r="F108">
            <v>855000</v>
          </cell>
        </row>
        <row r="109">
          <cell r="F109">
            <v>318432</v>
          </cell>
        </row>
        <row r="110">
          <cell r="F110">
            <v>150000</v>
          </cell>
        </row>
        <row r="111">
          <cell r="F111">
            <v>350000</v>
          </cell>
        </row>
        <row r="113">
          <cell r="F113">
            <v>5500000</v>
          </cell>
        </row>
        <row r="114">
          <cell r="F114">
            <v>1131515000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62"/>
  <sheetViews>
    <sheetView tabSelected="1" workbookViewId="0">
      <selection activeCell="F208" sqref="F208"/>
    </sheetView>
  </sheetViews>
  <sheetFormatPr defaultRowHeight="15"/>
  <cols>
    <col min="1" max="1" width="48.5703125" style="12" customWidth="1"/>
    <col min="2" max="2" width="10.5703125" style="23" customWidth="1"/>
    <col min="3" max="3" width="11.7109375" style="23" customWidth="1"/>
    <col min="4" max="4" width="11.28515625" style="23" customWidth="1"/>
    <col min="5" max="5" width="9.140625" style="23"/>
    <col min="6" max="10" width="14.140625" style="23" customWidth="1"/>
    <col min="11" max="18" width="14.140625" style="23" hidden="1" customWidth="1"/>
    <col min="19" max="21" width="14.140625" style="23" bestFit="1" customWidth="1"/>
    <col min="22" max="22" width="14.140625" style="23" customWidth="1"/>
    <col min="23" max="25" width="14.140625" style="23" bestFit="1" customWidth="1"/>
    <col min="26" max="32" width="14.140625" style="23" hidden="1" customWidth="1"/>
    <col min="33" max="33" width="14.140625" style="23" bestFit="1" customWidth="1"/>
    <col min="34" max="35" width="14.140625" style="23" customWidth="1"/>
    <col min="36" max="36" width="14.140625" style="23" bestFit="1" customWidth="1"/>
    <col min="38" max="38" width="14.140625" customWidth="1"/>
  </cols>
  <sheetData>
    <row r="1" spans="1:39" ht="15.75">
      <c r="A1" s="91" t="s">
        <v>60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1"/>
      <c r="AL1" s="1"/>
      <c r="AM1" s="1"/>
    </row>
    <row r="2" spans="1:39" ht="16.5" thickBot="1">
      <c r="A2" s="2"/>
      <c r="B2" s="2"/>
      <c r="C2" s="5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54"/>
      <c r="AF2" s="54"/>
      <c r="AG2" s="54"/>
      <c r="AH2" s="54"/>
      <c r="AI2" s="54"/>
      <c r="AJ2" s="54"/>
      <c r="AK2" s="1"/>
      <c r="AL2" s="1"/>
      <c r="AM2" s="1"/>
    </row>
    <row r="3" spans="1:39" ht="15.75">
      <c r="A3" s="4"/>
      <c r="B3" s="55"/>
      <c r="C3" s="55"/>
      <c r="D3" s="56"/>
      <c r="E3" s="4"/>
      <c r="F3" s="57">
        <v>2015</v>
      </c>
      <c r="G3" s="57">
        <f>F3+1</f>
        <v>2016</v>
      </c>
      <c r="H3" s="57">
        <f t="shared" ref="H3:AJ3" si="0">G3+1</f>
        <v>2017</v>
      </c>
      <c r="I3" s="57">
        <f>H3+1</f>
        <v>2018</v>
      </c>
      <c r="J3" s="57">
        <f t="shared" si="0"/>
        <v>2019</v>
      </c>
      <c r="K3" s="57">
        <f t="shared" si="0"/>
        <v>2020</v>
      </c>
      <c r="L3" s="57">
        <f t="shared" si="0"/>
        <v>2021</v>
      </c>
      <c r="M3" s="57">
        <f t="shared" si="0"/>
        <v>2022</v>
      </c>
      <c r="N3" s="57">
        <f t="shared" si="0"/>
        <v>2023</v>
      </c>
      <c r="O3" s="57">
        <f t="shared" si="0"/>
        <v>2024</v>
      </c>
      <c r="P3" s="57">
        <f t="shared" si="0"/>
        <v>2025</v>
      </c>
      <c r="Q3" s="57">
        <f t="shared" si="0"/>
        <v>2026</v>
      </c>
      <c r="R3" s="57">
        <f t="shared" si="0"/>
        <v>2027</v>
      </c>
      <c r="S3" s="57">
        <f t="shared" si="0"/>
        <v>2028</v>
      </c>
      <c r="T3" s="57">
        <f t="shared" si="0"/>
        <v>2029</v>
      </c>
      <c r="U3" s="57">
        <f t="shared" si="0"/>
        <v>2030</v>
      </c>
      <c r="V3" s="57">
        <f t="shared" si="0"/>
        <v>2031</v>
      </c>
      <c r="W3" s="57">
        <f t="shared" si="0"/>
        <v>2032</v>
      </c>
      <c r="X3" s="57">
        <f t="shared" si="0"/>
        <v>2033</v>
      </c>
      <c r="Y3" s="57">
        <f t="shared" si="0"/>
        <v>2034</v>
      </c>
      <c r="Z3" s="57">
        <f t="shared" si="0"/>
        <v>2035</v>
      </c>
      <c r="AA3" s="57">
        <f t="shared" si="0"/>
        <v>2036</v>
      </c>
      <c r="AB3" s="57">
        <f t="shared" si="0"/>
        <v>2037</v>
      </c>
      <c r="AC3" s="57">
        <f t="shared" si="0"/>
        <v>2038</v>
      </c>
      <c r="AD3" s="57">
        <f t="shared" si="0"/>
        <v>2039</v>
      </c>
      <c r="AE3" s="57">
        <f t="shared" si="0"/>
        <v>2040</v>
      </c>
      <c r="AF3" s="57">
        <f t="shared" si="0"/>
        <v>2041</v>
      </c>
      <c r="AG3" s="57">
        <f t="shared" si="0"/>
        <v>2042</v>
      </c>
      <c r="AH3" s="57">
        <f t="shared" si="0"/>
        <v>2043</v>
      </c>
      <c r="AI3" s="57">
        <f t="shared" si="0"/>
        <v>2044</v>
      </c>
      <c r="AJ3" s="57">
        <f t="shared" si="0"/>
        <v>2045</v>
      </c>
      <c r="AK3" s="5"/>
      <c r="AL3" s="1"/>
      <c r="AM3" s="1"/>
    </row>
    <row r="4" spans="1:39" ht="16.5" thickBot="1">
      <c r="A4" s="18"/>
      <c r="B4" s="58"/>
      <c r="C4" s="58"/>
      <c r="D4" s="58"/>
      <c r="E4" s="58"/>
      <c r="F4" s="58" t="s">
        <v>0</v>
      </c>
      <c r="G4" s="58" t="s">
        <v>1</v>
      </c>
      <c r="H4" s="58" t="s">
        <v>2</v>
      </c>
      <c r="I4" s="58" t="s">
        <v>3</v>
      </c>
      <c r="J4" s="58" t="s">
        <v>4</v>
      </c>
      <c r="K4" s="58" t="s">
        <v>5</v>
      </c>
      <c r="L4" s="58" t="s">
        <v>6</v>
      </c>
      <c r="M4" s="58" t="s">
        <v>7</v>
      </c>
      <c r="N4" s="58" t="s">
        <v>8</v>
      </c>
      <c r="O4" s="58" t="s">
        <v>9</v>
      </c>
      <c r="P4" s="58" t="s">
        <v>10</v>
      </c>
      <c r="Q4" s="58" t="s">
        <v>11</v>
      </c>
      <c r="R4" s="58" t="s">
        <v>12</v>
      </c>
      <c r="S4" s="58" t="s">
        <v>13</v>
      </c>
      <c r="T4" s="58" t="s">
        <v>14</v>
      </c>
      <c r="U4" s="58" t="s">
        <v>15</v>
      </c>
      <c r="V4" s="58" t="s">
        <v>16</v>
      </c>
      <c r="W4" s="58" t="s">
        <v>17</v>
      </c>
      <c r="X4" s="58" t="s">
        <v>18</v>
      </c>
      <c r="Y4" s="58" t="s">
        <v>19</v>
      </c>
      <c r="Z4" s="58" t="s">
        <v>20</v>
      </c>
      <c r="AA4" s="58" t="s">
        <v>21</v>
      </c>
      <c r="AB4" s="58" t="s">
        <v>22</v>
      </c>
      <c r="AC4" s="58" t="s">
        <v>23</v>
      </c>
      <c r="AD4" s="58" t="s">
        <v>24</v>
      </c>
      <c r="AE4" s="58" t="s">
        <v>25</v>
      </c>
      <c r="AF4" s="58" t="s">
        <v>26</v>
      </c>
      <c r="AG4" s="58" t="s">
        <v>27</v>
      </c>
      <c r="AH4" s="58" t="s">
        <v>28</v>
      </c>
      <c r="AI4" s="58" t="s">
        <v>29</v>
      </c>
      <c r="AJ4" s="58" t="s">
        <v>30</v>
      </c>
      <c r="AK4" s="5"/>
      <c r="AL4" s="1"/>
      <c r="AM4" s="1"/>
    </row>
    <row r="5" spans="1:39" ht="15.75">
      <c r="A5" s="6" t="s">
        <v>31</v>
      </c>
      <c r="B5" s="6"/>
      <c r="C5" s="6"/>
      <c r="D5" s="3"/>
      <c r="E5" s="3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4"/>
      <c r="AF5" s="54"/>
      <c r="AG5" s="54"/>
      <c r="AH5" s="54"/>
      <c r="AI5" s="54"/>
      <c r="AJ5" s="54"/>
      <c r="AK5" s="1"/>
      <c r="AL5" s="7"/>
      <c r="AM5" s="1"/>
    </row>
    <row r="6" spans="1:39" ht="15.75">
      <c r="A6" s="3" t="s">
        <v>56</v>
      </c>
      <c r="B6" s="6"/>
      <c r="C6" s="6"/>
      <c r="D6" s="3"/>
      <c r="E6" s="3"/>
      <c r="F6" s="59">
        <v>12000000</v>
      </c>
      <c r="G6" s="59">
        <v>12168530</v>
      </c>
      <c r="H6" s="59">
        <v>12339427</v>
      </c>
      <c r="I6" s="59">
        <v>12512724</v>
      </c>
      <c r="J6" s="59">
        <v>12688455</v>
      </c>
      <c r="K6" s="59">
        <v>12866654</v>
      </c>
      <c r="L6" s="59">
        <v>13047356</v>
      </c>
      <c r="M6" s="59">
        <v>13230595</v>
      </c>
      <c r="N6" s="59">
        <v>13416408</v>
      </c>
      <c r="O6" s="59">
        <v>13604830</v>
      </c>
      <c r="P6" s="59">
        <v>13989651</v>
      </c>
      <c r="Q6" s="59">
        <v>14186124</v>
      </c>
      <c r="R6" s="59">
        <v>14385357</v>
      </c>
      <c r="S6" s="59">
        <v>14587387</v>
      </c>
      <c r="T6" s="59">
        <v>14792255</v>
      </c>
      <c r="U6" s="59">
        <v>15000000</v>
      </c>
      <c r="V6" s="59">
        <v>15222102</v>
      </c>
      <c r="W6" s="59">
        <v>15447492</v>
      </c>
      <c r="X6" s="59">
        <v>15676219</v>
      </c>
      <c r="Y6" s="59">
        <v>15908333</v>
      </c>
      <c r="Z6" s="59">
        <v>16143884</v>
      </c>
      <c r="AA6" s="59">
        <v>16382923</v>
      </c>
      <c r="AB6" s="59">
        <v>16625502</v>
      </c>
      <c r="AC6" s="59">
        <v>16871672</v>
      </c>
      <c r="AD6" s="59">
        <v>17121486</v>
      </c>
      <c r="AE6" s="59">
        <v>17375000</v>
      </c>
      <c r="AF6" s="59">
        <v>17454991</v>
      </c>
      <c r="AG6" s="59">
        <v>17697178</v>
      </c>
      <c r="AH6" s="59">
        <v>17942726</v>
      </c>
      <c r="AI6" s="59">
        <v>18427153</v>
      </c>
      <c r="AJ6" s="60">
        <v>18700000</v>
      </c>
      <c r="AK6" s="1"/>
      <c r="AL6" s="7"/>
      <c r="AM6" s="1"/>
    </row>
    <row r="7" spans="1:39" ht="15.75">
      <c r="A7" s="8" t="s">
        <v>32</v>
      </c>
      <c r="B7" s="2"/>
      <c r="C7" s="2"/>
      <c r="D7" s="8"/>
      <c r="E7" s="8"/>
      <c r="F7" s="61">
        <v>1305120</v>
      </c>
      <c r="G7" s="61">
        <v>1323449</v>
      </c>
      <c r="H7" s="61">
        <v>1342036</v>
      </c>
      <c r="I7" s="61">
        <v>1360884</v>
      </c>
      <c r="J7" s="61">
        <v>1379996</v>
      </c>
      <c r="K7" s="61">
        <v>1399377</v>
      </c>
      <c r="L7" s="61">
        <v>1419030</v>
      </c>
      <c r="M7" s="61">
        <v>1438960</v>
      </c>
      <c r="N7" s="61">
        <v>1459169</v>
      </c>
      <c r="O7" s="61">
        <v>1479661</v>
      </c>
      <c r="P7" s="61">
        <v>1521514</v>
      </c>
      <c r="Q7" s="61">
        <v>1542883</v>
      </c>
      <c r="R7" s="61">
        <v>1564551</v>
      </c>
      <c r="S7" s="61">
        <v>1586524</v>
      </c>
      <c r="T7" s="61">
        <v>1608806</v>
      </c>
      <c r="U7" s="61">
        <v>1631400</v>
      </c>
      <c r="V7" s="61">
        <v>1655556</v>
      </c>
      <c r="W7" s="61">
        <v>1680069</v>
      </c>
      <c r="X7" s="61">
        <v>1704946</v>
      </c>
      <c r="Y7" s="61">
        <v>1730190</v>
      </c>
      <c r="Z7" s="61">
        <v>1755809</v>
      </c>
      <c r="AA7" s="61">
        <v>1781807</v>
      </c>
      <c r="AB7" s="61">
        <v>1808190</v>
      </c>
      <c r="AC7" s="61">
        <v>1834963</v>
      </c>
      <c r="AD7" s="61">
        <v>1862133</v>
      </c>
      <c r="AE7" s="61">
        <v>1889705</v>
      </c>
      <c r="AF7" s="61">
        <v>1898405</v>
      </c>
      <c r="AG7" s="61">
        <v>1924745</v>
      </c>
      <c r="AH7" s="61">
        <v>1951451</v>
      </c>
      <c r="AI7" s="61">
        <v>2004137</v>
      </c>
      <c r="AJ7" s="61">
        <v>2033812</v>
      </c>
      <c r="AK7" s="1"/>
      <c r="AL7" s="7">
        <f>SUM(F7:AJ7)</f>
        <v>50879278</v>
      </c>
      <c r="AM7" s="1"/>
    </row>
    <row r="8" spans="1:39" ht="15.75">
      <c r="A8" s="6"/>
      <c r="B8" s="62" t="s">
        <v>33</v>
      </c>
      <c r="C8" s="62" t="s">
        <v>34</v>
      </c>
      <c r="D8" s="62" t="s">
        <v>35</v>
      </c>
      <c r="E8" s="62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4"/>
      <c r="AF8" s="54"/>
      <c r="AG8" s="54"/>
      <c r="AH8" s="54"/>
      <c r="AI8" s="54"/>
      <c r="AJ8" s="54"/>
      <c r="AK8" s="1"/>
      <c r="AL8" s="7"/>
      <c r="AM8" s="1"/>
    </row>
    <row r="9" spans="1:39" ht="15.75">
      <c r="A9" s="2" t="s">
        <v>55</v>
      </c>
      <c r="B9" s="63" t="s">
        <v>36</v>
      </c>
      <c r="C9" s="63" t="s">
        <v>36</v>
      </c>
      <c r="D9" s="63" t="s">
        <v>36</v>
      </c>
      <c r="E9" s="63" t="s">
        <v>37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8"/>
      <c r="AF9" s="8"/>
      <c r="AG9" s="8"/>
      <c r="AH9" s="8"/>
      <c r="AI9" s="8"/>
      <c r="AJ9" s="8"/>
      <c r="AK9" s="1"/>
      <c r="AL9" s="7"/>
      <c r="AM9" s="1" t="s">
        <v>33</v>
      </c>
    </row>
    <row r="10" spans="1:39" ht="15.75">
      <c r="A10" s="3" t="s">
        <v>38</v>
      </c>
      <c r="B10" s="64">
        <v>1.297E-3</v>
      </c>
      <c r="C10" s="64">
        <v>1.44E-4</v>
      </c>
      <c r="D10" s="64">
        <v>1.441E-3</v>
      </c>
      <c r="E10" s="65">
        <v>6.29</v>
      </c>
      <c r="F10" s="59">
        <v>1840000</v>
      </c>
      <c r="G10" s="59">
        <v>1872745</v>
      </c>
      <c r="H10" s="59">
        <v>1906072</v>
      </c>
      <c r="I10" s="59">
        <v>1939993</v>
      </c>
      <c r="J10" s="59">
        <v>1974517</v>
      </c>
      <c r="K10" s="59">
        <v>2009655</v>
      </c>
      <c r="L10" s="59">
        <v>2045419</v>
      </c>
      <c r="M10" s="59">
        <v>2081820</v>
      </c>
      <c r="N10" s="59">
        <v>2118868</v>
      </c>
      <c r="O10" s="59">
        <v>2156575</v>
      </c>
      <c r="P10" s="59">
        <v>2234015</v>
      </c>
      <c r="Q10" s="59">
        <v>2273772</v>
      </c>
      <c r="R10" s="59">
        <v>2314236</v>
      </c>
      <c r="S10" s="59">
        <v>2355420</v>
      </c>
      <c r="T10" s="59">
        <v>2397337</v>
      </c>
      <c r="U10" s="59">
        <v>2440000</v>
      </c>
      <c r="V10" s="59">
        <v>2462489</v>
      </c>
      <c r="W10" s="59">
        <v>2485186</v>
      </c>
      <c r="X10" s="59">
        <v>2508092</v>
      </c>
      <c r="Y10" s="59">
        <v>2531209</v>
      </c>
      <c r="Z10" s="59">
        <v>2554539</v>
      </c>
      <c r="AA10" s="59">
        <v>2578084</v>
      </c>
      <c r="AB10" s="59">
        <v>2601846</v>
      </c>
      <c r="AC10" s="59">
        <v>2625828</v>
      </c>
      <c r="AD10" s="59">
        <v>2650030</v>
      </c>
      <c r="AE10" s="59">
        <v>2674455</v>
      </c>
      <c r="AF10" s="59">
        <v>2682134</v>
      </c>
      <c r="AG10" s="59">
        <v>2705303</v>
      </c>
      <c r="AH10" s="59">
        <v>2728673</v>
      </c>
      <c r="AI10" s="59">
        <v>2774428</v>
      </c>
      <c r="AJ10" s="60">
        <v>2800000</v>
      </c>
      <c r="AK10" s="1"/>
      <c r="AL10" s="7">
        <f>SUM(F10:AJ10)</f>
        <v>73322740</v>
      </c>
      <c r="AM10" s="9">
        <v>0.9</v>
      </c>
    </row>
    <row r="11" spans="1:39" ht="15.75">
      <c r="A11" s="3" t="s">
        <v>39</v>
      </c>
      <c r="B11" s="64">
        <v>6.7429999999999999E-3</v>
      </c>
      <c r="C11" s="64">
        <v>7.4899999999999999E-4</v>
      </c>
      <c r="D11" s="64">
        <v>7.4920000000000004E-3</v>
      </c>
      <c r="E11" s="65">
        <v>32.71</v>
      </c>
      <c r="F11" s="59">
        <v>9777446</v>
      </c>
      <c r="G11" s="59">
        <v>9914762</v>
      </c>
      <c r="H11" s="59">
        <v>10054007</v>
      </c>
      <c r="I11" s="59">
        <v>10195207</v>
      </c>
      <c r="J11" s="59">
        <v>10338390</v>
      </c>
      <c r="K11" s="59">
        <v>10483584</v>
      </c>
      <c r="L11" s="59">
        <v>10630818</v>
      </c>
      <c r="M11" s="59">
        <v>10780119</v>
      </c>
      <c r="N11" s="59">
        <v>10931517</v>
      </c>
      <c r="O11" s="59">
        <v>11085041</v>
      </c>
      <c r="P11" s="59">
        <v>11398588</v>
      </c>
      <c r="Q11" s="59">
        <v>11558672</v>
      </c>
      <c r="R11" s="59">
        <v>11721004</v>
      </c>
      <c r="S11" s="59">
        <v>11885615</v>
      </c>
      <c r="T11" s="59">
        <v>12052539</v>
      </c>
      <c r="U11" s="59">
        <v>12221807</v>
      </c>
      <c r="V11" s="59">
        <v>12402774</v>
      </c>
      <c r="W11" s="59">
        <v>12586421</v>
      </c>
      <c r="X11" s="59">
        <v>12772787</v>
      </c>
      <c r="Y11" s="59">
        <v>12961912</v>
      </c>
      <c r="Z11" s="59">
        <v>13153838</v>
      </c>
      <c r="AA11" s="59">
        <v>13348605</v>
      </c>
      <c r="AB11" s="59">
        <v>13546257</v>
      </c>
      <c r="AC11" s="59">
        <v>13746835</v>
      </c>
      <c r="AD11" s="59">
        <v>13950383</v>
      </c>
      <c r="AE11" s="59">
        <v>14156945</v>
      </c>
      <c r="AF11" s="59">
        <v>14222120</v>
      </c>
      <c r="AG11" s="59">
        <v>14419453</v>
      </c>
      <c r="AH11" s="59">
        <v>14619524</v>
      </c>
      <c r="AI11" s="59">
        <v>15014234</v>
      </c>
      <c r="AJ11" s="60">
        <v>15236548</v>
      </c>
      <c r="AK11" s="1"/>
      <c r="AL11" s="7">
        <f t="shared" ref="AL11:AL22" si="1">SUM(F11:AJ11)</f>
        <v>381167752</v>
      </c>
      <c r="AM11" s="9">
        <v>0.9</v>
      </c>
    </row>
    <row r="12" spans="1:39" ht="15.75">
      <c r="A12" s="3" t="s">
        <v>40</v>
      </c>
      <c r="B12" s="64">
        <v>9.2999999999999997E-5</v>
      </c>
      <c r="C12" s="64">
        <v>1.2999999999999999E-5</v>
      </c>
      <c r="D12" s="64">
        <v>1.06E-4</v>
      </c>
      <c r="E12" s="65">
        <v>0.46</v>
      </c>
      <c r="F12" s="59">
        <v>136581</v>
      </c>
      <c r="G12" s="59">
        <v>138800</v>
      </c>
      <c r="H12" s="59">
        <v>141055</v>
      </c>
      <c r="I12" s="59">
        <v>143346</v>
      </c>
      <c r="J12" s="59">
        <v>145675</v>
      </c>
      <c r="K12" s="59">
        <v>148041</v>
      </c>
      <c r="L12" s="59">
        <v>150446</v>
      </c>
      <c r="M12" s="59">
        <v>152890</v>
      </c>
      <c r="N12" s="59">
        <v>155374</v>
      </c>
      <c r="O12" s="59">
        <v>157898</v>
      </c>
      <c r="P12" s="59">
        <v>163069</v>
      </c>
      <c r="Q12" s="59">
        <v>165718</v>
      </c>
      <c r="R12" s="59">
        <v>168411</v>
      </c>
      <c r="S12" s="59">
        <v>171146</v>
      </c>
      <c r="T12" s="59">
        <v>173927</v>
      </c>
      <c r="U12" s="59">
        <v>176752</v>
      </c>
      <c r="V12" s="59">
        <v>178959</v>
      </c>
      <c r="W12" s="59">
        <v>181193</v>
      </c>
      <c r="X12" s="59">
        <v>183455</v>
      </c>
      <c r="Y12" s="59">
        <v>185745</v>
      </c>
      <c r="Z12" s="59">
        <v>188064</v>
      </c>
      <c r="AA12" s="59">
        <v>190412</v>
      </c>
      <c r="AB12" s="59">
        <v>192789</v>
      </c>
      <c r="AC12" s="59">
        <v>195196</v>
      </c>
      <c r="AD12" s="59">
        <v>197633</v>
      </c>
      <c r="AE12" s="59">
        <v>200100</v>
      </c>
      <c r="AF12" s="59">
        <v>200877</v>
      </c>
      <c r="AG12" s="59">
        <v>203227</v>
      </c>
      <c r="AH12" s="59">
        <v>205605</v>
      </c>
      <c r="AI12" s="59">
        <v>210281</v>
      </c>
      <c r="AJ12" s="60">
        <v>212906</v>
      </c>
      <c r="AK12" s="1"/>
      <c r="AL12" s="7">
        <f t="shared" si="1"/>
        <v>5415571</v>
      </c>
      <c r="AM12" s="9">
        <v>0.88</v>
      </c>
    </row>
    <row r="13" spans="1:39" ht="15.75">
      <c r="A13" s="3" t="s">
        <v>41</v>
      </c>
      <c r="B13" s="64">
        <v>3.0620000000000001E-3</v>
      </c>
      <c r="C13" s="64">
        <v>1.0200000000000001E-3</v>
      </c>
      <c r="D13" s="64">
        <v>4.0819999999999997E-3</v>
      </c>
      <c r="E13" s="65">
        <v>17.82</v>
      </c>
      <c r="F13" s="59">
        <v>5252840</v>
      </c>
      <c r="G13" s="59">
        <v>5335580</v>
      </c>
      <c r="H13" s="59">
        <v>5419623</v>
      </c>
      <c r="I13" s="59">
        <v>5504991</v>
      </c>
      <c r="J13" s="59">
        <v>5591702</v>
      </c>
      <c r="K13" s="59">
        <v>5679780</v>
      </c>
      <c r="L13" s="59">
        <v>5769245</v>
      </c>
      <c r="M13" s="59">
        <v>5860119</v>
      </c>
      <c r="N13" s="59">
        <v>5952425</v>
      </c>
      <c r="O13" s="59">
        <v>6046184</v>
      </c>
      <c r="P13" s="59">
        <v>6238157</v>
      </c>
      <c r="Q13" s="59">
        <v>6336418</v>
      </c>
      <c r="R13" s="59">
        <v>6436226</v>
      </c>
      <c r="S13" s="59">
        <v>6537606</v>
      </c>
      <c r="T13" s="59">
        <v>6640583</v>
      </c>
      <c r="U13" s="59">
        <v>6745182</v>
      </c>
      <c r="V13" s="59">
        <v>6834556</v>
      </c>
      <c r="W13" s="59">
        <v>6925114</v>
      </c>
      <c r="X13" s="59">
        <v>7016873</v>
      </c>
      <c r="Y13" s="59">
        <v>7109847</v>
      </c>
      <c r="Z13" s="59">
        <v>7204053</v>
      </c>
      <c r="AA13" s="59">
        <v>7299507</v>
      </c>
      <c r="AB13" s="59">
        <v>7396226</v>
      </c>
      <c r="AC13" s="59">
        <v>7494226</v>
      </c>
      <c r="AD13" s="59">
        <v>7593525</v>
      </c>
      <c r="AE13" s="59">
        <v>7694140</v>
      </c>
      <c r="AF13" s="59">
        <v>7725855</v>
      </c>
      <c r="AG13" s="59">
        <v>7821785</v>
      </c>
      <c r="AH13" s="59">
        <v>7918907</v>
      </c>
      <c r="AI13" s="59">
        <v>8110108</v>
      </c>
      <c r="AJ13" s="60">
        <v>8217568</v>
      </c>
      <c r="AK13" s="1"/>
      <c r="AL13" s="7">
        <f t="shared" si="1"/>
        <v>207708951</v>
      </c>
      <c r="AM13" s="9">
        <v>0.75</v>
      </c>
    </row>
    <row r="14" spans="1:39" ht="15.75">
      <c r="A14" s="3" t="s">
        <v>42</v>
      </c>
      <c r="B14" s="64">
        <v>5.1699999999999999E-4</v>
      </c>
      <c r="C14" s="64">
        <v>1.7200000000000001E-4</v>
      </c>
      <c r="D14" s="64">
        <v>6.8900000000000005E-4</v>
      </c>
      <c r="E14" s="65">
        <v>3.01</v>
      </c>
      <c r="F14" s="59">
        <v>883964</v>
      </c>
      <c r="G14" s="59">
        <v>898324</v>
      </c>
      <c r="H14" s="59">
        <v>912917</v>
      </c>
      <c r="I14" s="59">
        <v>927747</v>
      </c>
      <c r="J14" s="59">
        <v>942818</v>
      </c>
      <c r="K14" s="59">
        <v>958134</v>
      </c>
      <c r="L14" s="59">
        <v>973699</v>
      </c>
      <c r="M14" s="59">
        <v>989517</v>
      </c>
      <c r="N14" s="59">
        <v>1005591</v>
      </c>
      <c r="O14" s="59">
        <v>1021927</v>
      </c>
      <c r="P14" s="59">
        <v>1055399</v>
      </c>
      <c r="Q14" s="59">
        <v>1072544</v>
      </c>
      <c r="R14" s="59">
        <v>1089967</v>
      </c>
      <c r="S14" s="59">
        <v>1107674</v>
      </c>
      <c r="T14" s="59">
        <v>1125668</v>
      </c>
      <c r="U14" s="59">
        <v>1143954</v>
      </c>
      <c r="V14" s="59">
        <v>1158235</v>
      </c>
      <c r="W14" s="59">
        <v>1172695</v>
      </c>
      <c r="X14" s="59">
        <v>1187335</v>
      </c>
      <c r="Y14" s="59">
        <v>1202157</v>
      </c>
      <c r="Z14" s="59">
        <v>1217165</v>
      </c>
      <c r="AA14" s="59">
        <v>1232360</v>
      </c>
      <c r="AB14" s="59">
        <v>1247745</v>
      </c>
      <c r="AC14" s="59">
        <v>1263322</v>
      </c>
      <c r="AD14" s="59">
        <v>1279094</v>
      </c>
      <c r="AE14" s="59">
        <v>1295062</v>
      </c>
      <c r="AF14" s="59">
        <v>1300093</v>
      </c>
      <c r="AG14" s="59">
        <v>1315303</v>
      </c>
      <c r="AH14" s="59">
        <v>1330691</v>
      </c>
      <c r="AI14" s="59">
        <v>1360954</v>
      </c>
      <c r="AJ14" s="60">
        <v>1377944</v>
      </c>
      <c r="AK14" s="1"/>
      <c r="AL14" s="7">
        <f t="shared" si="1"/>
        <v>35049999</v>
      </c>
      <c r="AM14" s="9">
        <v>0.75</v>
      </c>
    </row>
    <row r="15" spans="1:39" ht="15.75">
      <c r="A15" s="3" t="s">
        <v>43</v>
      </c>
      <c r="B15" s="64">
        <v>3.0509999999999999E-3</v>
      </c>
      <c r="C15" s="64">
        <v>7.6300000000000001E-4</v>
      </c>
      <c r="D15" s="64">
        <v>3.8140000000000001E-3</v>
      </c>
      <c r="E15" s="65">
        <v>16.649999999999999</v>
      </c>
      <c r="F15" s="59">
        <v>4986668</v>
      </c>
      <c r="G15" s="59">
        <v>5054636</v>
      </c>
      <c r="H15" s="59">
        <v>5123530</v>
      </c>
      <c r="I15" s="59">
        <v>5193363</v>
      </c>
      <c r="J15" s="59">
        <v>5264149</v>
      </c>
      <c r="K15" s="59">
        <v>5335898</v>
      </c>
      <c r="L15" s="59">
        <v>5408626</v>
      </c>
      <c r="M15" s="59">
        <v>5482345</v>
      </c>
      <c r="N15" s="59">
        <v>5557069</v>
      </c>
      <c r="O15" s="59">
        <v>5632812</v>
      </c>
      <c r="P15" s="59">
        <v>5787408</v>
      </c>
      <c r="Q15" s="59">
        <v>5866289</v>
      </c>
      <c r="R15" s="59">
        <v>5946246</v>
      </c>
      <c r="S15" s="59">
        <v>6027293</v>
      </c>
      <c r="T15" s="59">
        <v>6109445</v>
      </c>
      <c r="U15" s="59">
        <v>6192716</v>
      </c>
      <c r="V15" s="59">
        <v>6289217</v>
      </c>
      <c r="W15" s="59">
        <v>6387222</v>
      </c>
      <c r="X15" s="59">
        <v>6486755</v>
      </c>
      <c r="Y15" s="59">
        <v>6587838</v>
      </c>
      <c r="Z15" s="59">
        <v>6690497</v>
      </c>
      <c r="AA15" s="59">
        <v>6794755</v>
      </c>
      <c r="AB15" s="59">
        <v>6900638</v>
      </c>
      <c r="AC15" s="59">
        <v>7008171</v>
      </c>
      <c r="AD15" s="59">
        <v>7117380</v>
      </c>
      <c r="AE15" s="59">
        <v>7228290</v>
      </c>
      <c r="AF15" s="59">
        <v>7263303</v>
      </c>
      <c r="AG15" s="59">
        <v>7369362</v>
      </c>
      <c r="AH15" s="59">
        <v>7476969</v>
      </c>
      <c r="AI15" s="59">
        <v>7689486</v>
      </c>
      <c r="AJ15" s="60">
        <v>7809312</v>
      </c>
      <c r="AK15" s="1"/>
      <c r="AL15" s="7">
        <f t="shared" si="1"/>
        <v>194067688</v>
      </c>
      <c r="AM15" s="9">
        <v>0.8</v>
      </c>
    </row>
    <row r="16" spans="1:39" ht="15.75">
      <c r="A16" s="3" t="s">
        <v>44</v>
      </c>
      <c r="B16" s="64">
        <v>4.3899999999999999E-4</v>
      </c>
      <c r="C16" s="64">
        <v>1.1E-4</v>
      </c>
      <c r="D16" s="64">
        <v>5.4900000000000001E-4</v>
      </c>
      <c r="E16" s="65">
        <v>2.4</v>
      </c>
      <c r="F16" s="59">
        <v>718535</v>
      </c>
      <c r="G16" s="59">
        <v>728294</v>
      </c>
      <c r="H16" s="59">
        <v>738185</v>
      </c>
      <c r="I16" s="59">
        <v>748211</v>
      </c>
      <c r="J16" s="59">
        <v>758372</v>
      </c>
      <c r="K16" s="59">
        <v>768672</v>
      </c>
      <c r="L16" s="59">
        <v>779112</v>
      </c>
      <c r="M16" s="59">
        <v>789693</v>
      </c>
      <c r="N16" s="59">
        <v>800418</v>
      </c>
      <c r="O16" s="59">
        <v>811289</v>
      </c>
      <c r="P16" s="59">
        <v>833476</v>
      </c>
      <c r="Q16" s="59">
        <v>844795</v>
      </c>
      <c r="R16" s="59">
        <v>856269</v>
      </c>
      <c r="S16" s="59">
        <v>867898</v>
      </c>
      <c r="T16" s="59">
        <v>879686</v>
      </c>
      <c r="U16" s="59">
        <v>891633</v>
      </c>
      <c r="V16" s="59">
        <v>905567</v>
      </c>
      <c r="W16" s="59">
        <v>919719</v>
      </c>
      <c r="X16" s="59">
        <v>934092</v>
      </c>
      <c r="Y16" s="59">
        <v>948690</v>
      </c>
      <c r="Z16" s="59">
        <v>963516</v>
      </c>
      <c r="AA16" s="59">
        <v>978573</v>
      </c>
      <c r="AB16" s="59">
        <v>993866</v>
      </c>
      <c r="AC16" s="59">
        <v>1009398</v>
      </c>
      <c r="AD16" s="59">
        <v>1025173</v>
      </c>
      <c r="AE16" s="59">
        <v>1041194</v>
      </c>
      <c r="AF16" s="59">
        <v>1046251</v>
      </c>
      <c r="AG16" s="59">
        <v>1061573</v>
      </c>
      <c r="AH16" s="59">
        <v>1077118</v>
      </c>
      <c r="AI16" s="59">
        <v>1107821</v>
      </c>
      <c r="AJ16" s="60">
        <v>1125134</v>
      </c>
      <c r="AK16" s="1"/>
      <c r="AL16" s="7">
        <f t="shared" si="1"/>
        <v>27952223</v>
      </c>
      <c r="AM16" s="9">
        <v>0.8</v>
      </c>
    </row>
    <row r="17" spans="1:39" ht="15.75">
      <c r="A17" s="3" t="s">
        <v>45</v>
      </c>
      <c r="B17" s="64">
        <v>2.8699999999999998E-4</v>
      </c>
      <c r="C17" s="64">
        <v>1.55E-4</v>
      </c>
      <c r="D17" s="64">
        <v>4.4200000000000001E-4</v>
      </c>
      <c r="E17" s="65">
        <v>1.93</v>
      </c>
      <c r="F17" s="59">
        <v>725820</v>
      </c>
      <c r="G17" s="59">
        <v>725820</v>
      </c>
      <c r="H17" s="59">
        <v>725820</v>
      </c>
      <c r="I17" s="59">
        <v>725820</v>
      </c>
      <c r="J17" s="59">
        <v>725820</v>
      </c>
      <c r="K17" s="59">
        <v>725820</v>
      </c>
      <c r="L17" s="59">
        <v>725820</v>
      </c>
      <c r="M17" s="59">
        <v>725820</v>
      </c>
      <c r="N17" s="59">
        <v>725820</v>
      </c>
      <c r="O17" s="59">
        <v>725820</v>
      </c>
      <c r="P17" s="59">
        <v>725820</v>
      </c>
      <c r="Q17" s="59">
        <v>725820</v>
      </c>
      <c r="R17" s="59">
        <v>725820</v>
      </c>
      <c r="S17" s="59">
        <v>725820</v>
      </c>
      <c r="T17" s="59">
        <v>725820</v>
      </c>
      <c r="U17" s="59">
        <v>725820</v>
      </c>
      <c r="V17" s="59">
        <v>725820</v>
      </c>
      <c r="W17" s="59">
        <v>725820</v>
      </c>
      <c r="X17" s="59">
        <v>725820</v>
      </c>
      <c r="Y17" s="59">
        <v>725820</v>
      </c>
      <c r="Z17" s="59">
        <v>725820</v>
      </c>
      <c r="AA17" s="59">
        <v>725820</v>
      </c>
      <c r="AB17" s="59">
        <v>725820</v>
      </c>
      <c r="AC17" s="59">
        <v>725820</v>
      </c>
      <c r="AD17" s="59">
        <v>725820</v>
      </c>
      <c r="AE17" s="59">
        <v>725820</v>
      </c>
      <c r="AF17" s="59">
        <v>725820</v>
      </c>
      <c r="AG17" s="59">
        <v>725820</v>
      </c>
      <c r="AH17" s="59">
        <v>725820</v>
      </c>
      <c r="AI17" s="59">
        <v>725820</v>
      </c>
      <c r="AJ17" s="60">
        <v>725820</v>
      </c>
      <c r="AK17" s="1"/>
      <c r="AL17" s="7">
        <f t="shared" si="1"/>
        <v>22500420</v>
      </c>
      <c r="AM17" s="9">
        <v>0.65</v>
      </c>
    </row>
    <row r="18" spans="1:39" ht="15.75">
      <c r="A18" s="3" t="s">
        <v>46</v>
      </c>
      <c r="B18" s="64">
        <v>1.621E-3</v>
      </c>
      <c r="C18" s="64">
        <v>3.5599999999999998E-4</v>
      </c>
      <c r="D18" s="64">
        <v>1.977E-3</v>
      </c>
      <c r="E18" s="65">
        <v>8.6300000000000008</v>
      </c>
      <c r="F18" s="59">
        <v>3243973</v>
      </c>
      <c r="G18" s="59">
        <v>3243973</v>
      </c>
      <c r="H18" s="59">
        <v>3243973</v>
      </c>
      <c r="I18" s="59">
        <v>3243973</v>
      </c>
      <c r="J18" s="59">
        <v>3243973</v>
      </c>
      <c r="K18" s="59">
        <v>3243973</v>
      </c>
      <c r="L18" s="59">
        <v>3243973</v>
      </c>
      <c r="M18" s="59">
        <v>3243973</v>
      </c>
      <c r="N18" s="59">
        <v>3243973</v>
      </c>
      <c r="O18" s="59">
        <v>3243973</v>
      </c>
      <c r="P18" s="59">
        <v>3243973</v>
      </c>
      <c r="Q18" s="59">
        <v>3243973</v>
      </c>
      <c r="R18" s="59">
        <v>3243973</v>
      </c>
      <c r="S18" s="59">
        <v>3243973</v>
      </c>
      <c r="T18" s="59">
        <v>3243973</v>
      </c>
      <c r="U18" s="59">
        <v>3243973</v>
      </c>
      <c r="V18" s="59">
        <v>3243973</v>
      </c>
      <c r="W18" s="59">
        <v>3243973</v>
      </c>
      <c r="X18" s="59">
        <v>3243973</v>
      </c>
      <c r="Y18" s="59">
        <v>3243973</v>
      </c>
      <c r="Z18" s="59">
        <v>3243973</v>
      </c>
      <c r="AA18" s="59">
        <v>3243973</v>
      </c>
      <c r="AB18" s="59">
        <v>3243973</v>
      </c>
      <c r="AC18" s="59">
        <v>3243973</v>
      </c>
      <c r="AD18" s="59">
        <v>3243973</v>
      </c>
      <c r="AE18" s="59">
        <v>3243973</v>
      </c>
      <c r="AF18" s="59">
        <v>3243973</v>
      </c>
      <c r="AG18" s="59">
        <v>3243973</v>
      </c>
      <c r="AH18" s="59">
        <v>3243973</v>
      </c>
      <c r="AI18" s="59">
        <v>3243973</v>
      </c>
      <c r="AJ18" s="60">
        <v>3243973</v>
      </c>
      <c r="AK18" s="1"/>
      <c r="AL18" s="7">
        <f t="shared" si="1"/>
        <v>100563163</v>
      </c>
      <c r="AM18" s="9">
        <v>0.82</v>
      </c>
    </row>
    <row r="19" spans="1:39" ht="15.75">
      <c r="A19" s="3" t="s">
        <v>47</v>
      </c>
      <c r="B19" s="64">
        <v>0</v>
      </c>
      <c r="C19" s="64">
        <v>1.426E-3</v>
      </c>
      <c r="D19" s="64">
        <v>1.426E-3</v>
      </c>
      <c r="E19" s="65">
        <v>6.23</v>
      </c>
      <c r="F19" s="59">
        <v>2340000</v>
      </c>
      <c r="G19" s="59">
        <v>2340000</v>
      </c>
      <c r="H19" s="59">
        <v>2340000</v>
      </c>
      <c r="I19" s="59">
        <v>2340000</v>
      </c>
      <c r="J19" s="59">
        <v>2340000</v>
      </c>
      <c r="K19" s="59">
        <v>2340000</v>
      </c>
      <c r="L19" s="59">
        <v>2340000</v>
      </c>
      <c r="M19" s="59">
        <v>2340000</v>
      </c>
      <c r="N19" s="59">
        <v>2340000</v>
      </c>
      <c r="O19" s="59">
        <v>2340000</v>
      </c>
      <c r="P19" s="59">
        <v>2340000</v>
      </c>
      <c r="Q19" s="59">
        <v>2340000</v>
      </c>
      <c r="R19" s="59">
        <v>2340000</v>
      </c>
      <c r="S19" s="59">
        <v>2340000</v>
      </c>
      <c r="T19" s="59">
        <v>2340000</v>
      </c>
      <c r="U19" s="59">
        <v>2340000</v>
      </c>
      <c r="V19" s="59">
        <v>2340000</v>
      </c>
      <c r="W19" s="59">
        <v>2340000</v>
      </c>
      <c r="X19" s="59">
        <v>2340000</v>
      </c>
      <c r="Y19" s="59">
        <v>2340000</v>
      </c>
      <c r="Z19" s="59">
        <v>2340000</v>
      </c>
      <c r="AA19" s="59">
        <v>2340000</v>
      </c>
      <c r="AB19" s="59">
        <v>2340000</v>
      </c>
      <c r="AC19" s="59">
        <v>2340000</v>
      </c>
      <c r="AD19" s="59">
        <v>2340000</v>
      </c>
      <c r="AE19" s="59">
        <v>2340000</v>
      </c>
      <c r="AF19" s="59">
        <v>2340000</v>
      </c>
      <c r="AG19" s="59">
        <v>2340000</v>
      </c>
      <c r="AH19" s="59">
        <v>2340000</v>
      </c>
      <c r="AI19" s="59">
        <v>2340000</v>
      </c>
      <c r="AJ19" s="60">
        <v>2340000</v>
      </c>
      <c r="AK19" s="1"/>
      <c r="AL19" s="7">
        <f t="shared" si="1"/>
        <v>72540000</v>
      </c>
      <c r="AM19" s="10">
        <v>0</v>
      </c>
    </row>
    <row r="20" spans="1:39" ht="15.75">
      <c r="A20" s="3" t="s">
        <v>48</v>
      </c>
      <c r="B20" s="64">
        <v>0</v>
      </c>
      <c r="C20" s="64">
        <v>5.22E-4</v>
      </c>
      <c r="D20" s="64">
        <v>5.22E-4</v>
      </c>
      <c r="E20" s="65">
        <v>2.2799999999999998</v>
      </c>
      <c r="F20" s="59">
        <v>856000</v>
      </c>
      <c r="G20" s="59">
        <v>856000</v>
      </c>
      <c r="H20" s="59">
        <v>856000</v>
      </c>
      <c r="I20" s="59">
        <v>856000</v>
      </c>
      <c r="J20" s="59">
        <v>856000</v>
      </c>
      <c r="K20" s="59">
        <v>856000</v>
      </c>
      <c r="L20" s="59">
        <v>856000</v>
      </c>
      <c r="M20" s="59">
        <v>856000</v>
      </c>
      <c r="N20" s="59">
        <v>856000</v>
      </c>
      <c r="O20" s="59">
        <v>856000</v>
      </c>
      <c r="P20" s="59">
        <v>856000</v>
      </c>
      <c r="Q20" s="59">
        <v>856000</v>
      </c>
      <c r="R20" s="59">
        <v>856000</v>
      </c>
      <c r="S20" s="59">
        <v>856000</v>
      </c>
      <c r="T20" s="59">
        <v>856000</v>
      </c>
      <c r="U20" s="59">
        <v>856000</v>
      </c>
      <c r="V20" s="59">
        <v>856000</v>
      </c>
      <c r="W20" s="59">
        <v>856000</v>
      </c>
      <c r="X20" s="59">
        <v>856000</v>
      </c>
      <c r="Y20" s="59">
        <v>856000</v>
      </c>
      <c r="Z20" s="59">
        <v>856000</v>
      </c>
      <c r="AA20" s="59">
        <v>856000</v>
      </c>
      <c r="AB20" s="59">
        <v>856000</v>
      </c>
      <c r="AC20" s="59">
        <v>856000</v>
      </c>
      <c r="AD20" s="59">
        <v>856000</v>
      </c>
      <c r="AE20" s="59">
        <v>856000</v>
      </c>
      <c r="AF20" s="59">
        <v>856000</v>
      </c>
      <c r="AG20" s="59">
        <v>856000</v>
      </c>
      <c r="AH20" s="59">
        <v>856000</v>
      </c>
      <c r="AI20" s="59">
        <v>856000</v>
      </c>
      <c r="AJ20" s="60">
        <v>856000</v>
      </c>
      <c r="AK20" s="1"/>
      <c r="AL20" s="7">
        <f t="shared" si="1"/>
        <v>26536000</v>
      </c>
      <c r="AM20" s="10">
        <v>0</v>
      </c>
    </row>
    <row r="21" spans="1:39" ht="15.75">
      <c r="A21" s="3" t="s">
        <v>49</v>
      </c>
      <c r="B21" s="64">
        <v>0</v>
      </c>
      <c r="C21" s="64">
        <v>1.07E-4</v>
      </c>
      <c r="D21" s="64">
        <v>1.07E-4</v>
      </c>
      <c r="E21" s="65">
        <v>0.47</v>
      </c>
      <c r="F21" s="59">
        <v>175000</v>
      </c>
      <c r="G21" s="59">
        <v>175000</v>
      </c>
      <c r="H21" s="59">
        <v>175000</v>
      </c>
      <c r="I21" s="59">
        <v>175000</v>
      </c>
      <c r="J21" s="59">
        <v>175000</v>
      </c>
      <c r="K21" s="59">
        <v>175000</v>
      </c>
      <c r="L21" s="59">
        <v>175000</v>
      </c>
      <c r="M21" s="59">
        <v>175000</v>
      </c>
      <c r="N21" s="59">
        <v>175000</v>
      </c>
      <c r="O21" s="59">
        <v>175000</v>
      </c>
      <c r="P21" s="59">
        <v>175000</v>
      </c>
      <c r="Q21" s="59">
        <v>175000</v>
      </c>
      <c r="R21" s="59">
        <v>175000</v>
      </c>
      <c r="S21" s="59">
        <v>175000</v>
      </c>
      <c r="T21" s="59">
        <v>175000</v>
      </c>
      <c r="U21" s="59">
        <v>175000</v>
      </c>
      <c r="V21" s="59">
        <v>175000</v>
      </c>
      <c r="W21" s="59">
        <v>175000</v>
      </c>
      <c r="X21" s="59">
        <v>175000</v>
      </c>
      <c r="Y21" s="59">
        <v>175000</v>
      </c>
      <c r="Z21" s="59">
        <v>175000</v>
      </c>
      <c r="AA21" s="59">
        <v>175000</v>
      </c>
      <c r="AB21" s="59">
        <v>175000</v>
      </c>
      <c r="AC21" s="59">
        <v>175000</v>
      </c>
      <c r="AD21" s="59">
        <v>175000</v>
      </c>
      <c r="AE21" s="59">
        <v>175000</v>
      </c>
      <c r="AF21" s="59">
        <v>175000</v>
      </c>
      <c r="AG21" s="59">
        <v>175000</v>
      </c>
      <c r="AH21" s="59">
        <v>175000</v>
      </c>
      <c r="AI21" s="59">
        <v>175000</v>
      </c>
      <c r="AJ21" s="60">
        <v>175000</v>
      </c>
      <c r="AK21" s="1"/>
      <c r="AL21" s="7">
        <f t="shared" si="1"/>
        <v>5425000</v>
      </c>
      <c r="AM21" s="10">
        <v>0</v>
      </c>
    </row>
    <row r="22" spans="1:39" ht="16.5" thickBot="1">
      <c r="A22" s="8" t="s">
        <v>50</v>
      </c>
      <c r="B22" s="66">
        <v>0</v>
      </c>
      <c r="C22" s="66">
        <v>2.5599999999999999E-4</v>
      </c>
      <c r="D22" s="64">
        <v>2.5599999999999999E-4</v>
      </c>
      <c r="E22" s="67">
        <v>1.1200000000000001</v>
      </c>
      <c r="F22" s="61">
        <v>420000</v>
      </c>
      <c r="G22" s="61">
        <v>420000</v>
      </c>
      <c r="H22" s="61">
        <v>420000</v>
      </c>
      <c r="I22" s="59">
        <v>420000</v>
      </c>
      <c r="J22" s="59">
        <v>420000</v>
      </c>
      <c r="K22" s="61">
        <v>420000</v>
      </c>
      <c r="L22" s="61">
        <v>420000</v>
      </c>
      <c r="M22" s="61">
        <v>420000</v>
      </c>
      <c r="N22" s="61">
        <v>420000</v>
      </c>
      <c r="O22" s="61">
        <v>420000</v>
      </c>
      <c r="P22" s="61">
        <v>420000</v>
      </c>
      <c r="Q22" s="61">
        <v>420000</v>
      </c>
      <c r="R22" s="61">
        <v>420000</v>
      </c>
      <c r="S22" s="61">
        <v>420000</v>
      </c>
      <c r="T22" s="61">
        <v>420000</v>
      </c>
      <c r="U22" s="61">
        <v>420000</v>
      </c>
      <c r="V22" s="61">
        <v>420000</v>
      </c>
      <c r="W22" s="61">
        <v>420000</v>
      </c>
      <c r="X22" s="61">
        <v>420000</v>
      </c>
      <c r="Y22" s="61">
        <v>420000</v>
      </c>
      <c r="Z22" s="61">
        <v>420000</v>
      </c>
      <c r="AA22" s="61">
        <v>420000</v>
      </c>
      <c r="AB22" s="61">
        <v>420000</v>
      </c>
      <c r="AC22" s="61">
        <v>420000</v>
      </c>
      <c r="AD22" s="61">
        <v>420000</v>
      </c>
      <c r="AE22" s="61">
        <v>420000</v>
      </c>
      <c r="AF22" s="61">
        <v>420000</v>
      </c>
      <c r="AG22" s="61">
        <v>420000</v>
      </c>
      <c r="AH22" s="61">
        <v>420000</v>
      </c>
      <c r="AI22" s="61">
        <v>420000</v>
      </c>
      <c r="AJ22" s="61">
        <v>420000</v>
      </c>
      <c r="AK22" s="1"/>
      <c r="AL22" s="7">
        <f t="shared" si="1"/>
        <v>13020000</v>
      </c>
      <c r="AM22" s="10">
        <v>0</v>
      </c>
    </row>
    <row r="23" spans="1:39" ht="15.75">
      <c r="A23" s="16" t="s">
        <v>51</v>
      </c>
      <c r="B23" s="68">
        <v>1.711E-2</v>
      </c>
      <c r="C23" s="68">
        <v>5.7930000000000004E-3</v>
      </c>
      <c r="D23" s="68">
        <v>2.2903E-2</v>
      </c>
      <c r="E23" s="69">
        <v>100</v>
      </c>
      <c r="F23" s="70">
        <v>31356827</v>
      </c>
      <c r="G23" s="70">
        <v>31703934</v>
      </c>
      <c r="H23" s="70">
        <v>32056182</v>
      </c>
      <c r="I23" s="70">
        <v>32413651</v>
      </c>
      <c r="J23" s="70">
        <v>32776416</v>
      </c>
      <c r="K23" s="70">
        <v>33144557</v>
      </c>
      <c r="L23" s="70">
        <v>33518158</v>
      </c>
      <c r="M23" s="70">
        <v>33897296</v>
      </c>
      <c r="N23" s="70">
        <v>34282055</v>
      </c>
      <c r="O23" s="70">
        <v>34672519</v>
      </c>
      <c r="P23" s="70">
        <v>35470905</v>
      </c>
      <c r="Q23" s="70">
        <v>35879001</v>
      </c>
      <c r="R23" s="70">
        <v>36293152</v>
      </c>
      <c r="S23" s="70">
        <v>36713445</v>
      </c>
      <c r="T23" s="70">
        <v>37139978</v>
      </c>
      <c r="U23" s="70">
        <v>37572837</v>
      </c>
      <c r="V23" s="70">
        <v>37992590</v>
      </c>
      <c r="W23" s="70">
        <v>38418343</v>
      </c>
      <c r="X23" s="70">
        <v>38850182</v>
      </c>
      <c r="Y23" s="70">
        <v>39288191</v>
      </c>
      <c r="Z23" s="70">
        <v>39732465</v>
      </c>
      <c r="AA23" s="70">
        <v>40183089</v>
      </c>
      <c r="AB23" s="70">
        <v>40640160</v>
      </c>
      <c r="AC23" s="70">
        <v>41103769</v>
      </c>
      <c r="AD23" s="70">
        <v>41574011</v>
      </c>
      <c r="AE23" s="70">
        <v>42050979</v>
      </c>
      <c r="AF23" s="70">
        <v>42201426</v>
      </c>
      <c r="AG23" s="70">
        <v>42656799</v>
      </c>
      <c r="AH23" s="70">
        <v>43118280</v>
      </c>
      <c r="AI23" s="70">
        <v>44028105</v>
      </c>
      <c r="AJ23" s="70">
        <v>44540205</v>
      </c>
      <c r="AK23" s="1"/>
      <c r="AL23" s="7">
        <f>SUM(AL10:AL22)</f>
        <v>1165269507</v>
      </c>
      <c r="AM23" s="1"/>
    </row>
    <row r="24" spans="1:39" ht="15.75">
      <c r="A24" s="2" t="s">
        <v>52</v>
      </c>
      <c r="B24" s="8"/>
      <c r="C24" s="8"/>
      <c r="D24" s="8"/>
      <c r="E24" s="8"/>
      <c r="F24" s="71">
        <v>2.4025999999999999E-2</v>
      </c>
      <c r="G24" s="71">
        <v>2.3956000000000002E-2</v>
      </c>
      <c r="H24" s="71">
        <v>2.3886000000000001E-2</v>
      </c>
      <c r="I24" s="71">
        <v>2.3817999999999999E-2</v>
      </c>
      <c r="J24" s="71">
        <v>2.3751000000000001E-2</v>
      </c>
      <c r="K24" s="71">
        <v>2.3685000000000001E-2</v>
      </c>
      <c r="L24" s="71">
        <v>2.3619999999999999E-2</v>
      </c>
      <c r="M24" s="71">
        <v>2.3557000000000002E-2</v>
      </c>
      <c r="N24" s="71">
        <v>2.3494000000000001E-2</v>
      </c>
      <c r="O24" s="71">
        <v>2.3432999999999999E-2</v>
      </c>
      <c r="P24" s="71">
        <v>2.3313E-2</v>
      </c>
      <c r="Q24" s="71">
        <v>2.3255000000000001E-2</v>
      </c>
      <c r="R24" s="71">
        <v>2.3196999999999999E-2</v>
      </c>
      <c r="S24" s="71">
        <v>2.3140999999999998E-2</v>
      </c>
      <c r="T24" s="71">
        <v>2.3085000000000001E-2</v>
      </c>
      <c r="U24" s="71">
        <v>2.3030999999999999E-2</v>
      </c>
      <c r="V24" s="71">
        <v>2.2949000000000001E-2</v>
      </c>
      <c r="W24" s="71">
        <v>2.2866999999999998E-2</v>
      </c>
      <c r="X24" s="71">
        <v>2.2787000000000002E-2</v>
      </c>
      <c r="Y24" s="71">
        <v>2.2707000000000001E-2</v>
      </c>
      <c r="Z24" s="71">
        <v>2.2629E-2</v>
      </c>
      <c r="AA24" s="71">
        <v>2.2551999999999999E-2</v>
      </c>
      <c r="AB24" s="71">
        <v>2.2475999999999999E-2</v>
      </c>
      <c r="AC24" s="71">
        <v>2.24E-2</v>
      </c>
      <c r="AD24" s="71">
        <v>2.2325999999999999E-2</v>
      </c>
      <c r="AE24" s="71">
        <v>2.2252999999999998E-2</v>
      </c>
      <c r="AF24" s="71">
        <v>2.223E-2</v>
      </c>
      <c r="AG24" s="71">
        <v>2.2162000000000001E-2</v>
      </c>
      <c r="AH24" s="71">
        <v>2.2095E-2</v>
      </c>
      <c r="AI24" s="71">
        <v>2.1968999999999999E-2</v>
      </c>
      <c r="AJ24" s="71">
        <v>2.1899999999999999E-2</v>
      </c>
      <c r="AK24" s="1"/>
      <c r="AL24" s="11">
        <f>+AL23/AL7/1000</f>
        <v>2.290263448706957E-2</v>
      </c>
      <c r="AM24" s="1"/>
    </row>
    <row r="25" spans="1:39" ht="15.75">
      <c r="A25" s="2" t="s">
        <v>53</v>
      </c>
      <c r="B25" s="8"/>
      <c r="C25" s="8"/>
      <c r="D25" s="8"/>
      <c r="E25" s="8"/>
      <c r="F25" s="71">
        <f>+B23</f>
        <v>1.711E-2</v>
      </c>
      <c r="G25" s="71">
        <f>+F25</f>
        <v>1.711E-2</v>
      </c>
      <c r="H25" s="71">
        <f t="shared" ref="H25:AJ25" si="2">+G25</f>
        <v>1.711E-2</v>
      </c>
      <c r="I25" s="71">
        <f t="shared" si="2"/>
        <v>1.711E-2</v>
      </c>
      <c r="J25" s="71">
        <f t="shared" si="2"/>
        <v>1.711E-2</v>
      </c>
      <c r="K25" s="71">
        <f t="shared" si="2"/>
        <v>1.711E-2</v>
      </c>
      <c r="L25" s="71">
        <f t="shared" si="2"/>
        <v>1.711E-2</v>
      </c>
      <c r="M25" s="71">
        <f t="shared" si="2"/>
        <v>1.711E-2</v>
      </c>
      <c r="N25" s="71">
        <f t="shared" si="2"/>
        <v>1.711E-2</v>
      </c>
      <c r="O25" s="71">
        <f t="shared" si="2"/>
        <v>1.711E-2</v>
      </c>
      <c r="P25" s="71">
        <f t="shared" si="2"/>
        <v>1.711E-2</v>
      </c>
      <c r="Q25" s="71">
        <f t="shared" si="2"/>
        <v>1.711E-2</v>
      </c>
      <c r="R25" s="71">
        <f t="shared" si="2"/>
        <v>1.711E-2</v>
      </c>
      <c r="S25" s="71">
        <f t="shared" si="2"/>
        <v>1.711E-2</v>
      </c>
      <c r="T25" s="71">
        <f t="shared" si="2"/>
        <v>1.711E-2</v>
      </c>
      <c r="U25" s="71">
        <f t="shared" si="2"/>
        <v>1.711E-2</v>
      </c>
      <c r="V25" s="71">
        <f t="shared" si="2"/>
        <v>1.711E-2</v>
      </c>
      <c r="W25" s="71">
        <f t="shared" si="2"/>
        <v>1.711E-2</v>
      </c>
      <c r="X25" s="71">
        <f t="shared" si="2"/>
        <v>1.711E-2</v>
      </c>
      <c r="Y25" s="71">
        <f t="shared" si="2"/>
        <v>1.711E-2</v>
      </c>
      <c r="Z25" s="71">
        <f t="shared" si="2"/>
        <v>1.711E-2</v>
      </c>
      <c r="AA25" s="71">
        <f t="shared" si="2"/>
        <v>1.711E-2</v>
      </c>
      <c r="AB25" s="71">
        <f t="shared" si="2"/>
        <v>1.711E-2</v>
      </c>
      <c r="AC25" s="71">
        <f t="shared" si="2"/>
        <v>1.711E-2</v>
      </c>
      <c r="AD25" s="71">
        <f t="shared" si="2"/>
        <v>1.711E-2</v>
      </c>
      <c r="AE25" s="71">
        <f t="shared" si="2"/>
        <v>1.711E-2</v>
      </c>
      <c r="AF25" s="71">
        <f t="shared" si="2"/>
        <v>1.711E-2</v>
      </c>
      <c r="AG25" s="71">
        <f t="shared" si="2"/>
        <v>1.711E-2</v>
      </c>
      <c r="AH25" s="71">
        <f t="shared" si="2"/>
        <v>1.711E-2</v>
      </c>
      <c r="AI25" s="71">
        <f t="shared" si="2"/>
        <v>1.711E-2</v>
      </c>
      <c r="AJ25" s="71">
        <f t="shared" si="2"/>
        <v>1.711E-2</v>
      </c>
      <c r="AK25" s="1"/>
      <c r="AL25" s="11"/>
      <c r="AM25" s="1"/>
    </row>
    <row r="26" spans="1:39" ht="16.5" thickBot="1">
      <c r="A26" s="53" t="s">
        <v>54</v>
      </c>
      <c r="B26" s="18"/>
      <c r="C26" s="18"/>
      <c r="D26" s="18"/>
      <c r="E26" s="18"/>
      <c r="F26" s="72">
        <f>+F24-F25</f>
        <v>6.9159999999999985E-3</v>
      </c>
      <c r="G26" s="72">
        <f>+G24-G25</f>
        <v>6.8460000000000014E-3</v>
      </c>
      <c r="H26" s="72">
        <f t="shared" ref="H26:AJ26" si="3">+H24-H25</f>
        <v>6.7760000000000008E-3</v>
      </c>
      <c r="I26" s="72">
        <f t="shared" si="3"/>
        <v>6.7079999999999987E-3</v>
      </c>
      <c r="J26" s="72">
        <f t="shared" si="3"/>
        <v>6.6410000000000011E-3</v>
      </c>
      <c r="K26" s="72">
        <f t="shared" si="3"/>
        <v>6.575000000000001E-3</v>
      </c>
      <c r="L26" s="72">
        <f t="shared" si="3"/>
        <v>6.5099999999999984E-3</v>
      </c>
      <c r="M26" s="72">
        <f t="shared" si="3"/>
        <v>6.4470000000000013E-3</v>
      </c>
      <c r="N26" s="72">
        <f t="shared" si="3"/>
        <v>6.3840000000000008E-3</v>
      </c>
      <c r="O26" s="72">
        <f t="shared" si="3"/>
        <v>6.3229999999999988E-3</v>
      </c>
      <c r="P26" s="72">
        <f t="shared" si="3"/>
        <v>6.2030000000000002E-3</v>
      </c>
      <c r="Q26" s="72">
        <f t="shared" si="3"/>
        <v>6.1450000000000012E-3</v>
      </c>
      <c r="R26" s="72">
        <f t="shared" si="3"/>
        <v>6.0869999999999987E-3</v>
      </c>
      <c r="S26" s="72">
        <f t="shared" si="3"/>
        <v>6.0309999999999982E-3</v>
      </c>
      <c r="T26" s="72">
        <f t="shared" si="3"/>
        <v>5.9750000000000011E-3</v>
      </c>
      <c r="U26" s="72">
        <f t="shared" si="3"/>
        <v>5.9209999999999992E-3</v>
      </c>
      <c r="V26" s="72">
        <f t="shared" si="3"/>
        <v>5.8390000000000004E-3</v>
      </c>
      <c r="W26" s="72">
        <f t="shared" si="3"/>
        <v>5.7569999999999982E-3</v>
      </c>
      <c r="X26" s="72">
        <f t="shared" si="3"/>
        <v>5.6770000000000015E-3</v>
      </c>
      <c r="Y26" s="72">
        <f t="shared" si="3"/>
        <v>5.5970000000000013E-3</v>
      </c>
      <c r="Z26" s="72">
        <f t="shared" si="3"/>
        <v>5.5189999999999996E-3</v>
      </c>
      <c r="AA26" s="72">
        <f t="shared" si="3"/>
        <v>5.4419999999999989E-3</v>
      </c>
      <c r="AB26" s="72">
        <f t="shared" si="3"/>
        <v>5.3659999999999992E-3</v>
      </c>
      <c r="AC26" s="72">
        <f t="shared" si="3"/>
        <v>5.2899999999999996E-3</v>
      </c>
      <c r="AD26" s="72">
        <f t="shared" si="3"/>
        <v>5.2159999999999984E-3</v>
      </c>
      <c r="AE26" s="72">
        <f t="shared" si="3"/>
        <v>5.1429999999999983E-3</v>
      </c>
      <c r="AF26" s="72">
        <f t="shared" si="3"/>
        <v>5.1199999999999996E-3</v>
      </c>
      <c r="AG26" s="72">
        <f t="shared" si="3"/>
        <v>5.0520000000000009E-3</v>
      </c>
      <c r="AH26" s="72">
        <f t="shared" si="3"/>
        <v>4.9849999999999998E-3</v>
      </c>
      <c r="AI26" s="72">
        <f t="shared" si="3"/>
        <v>4.8589999999999987E-3</v>
      </c>
      <c r="AJ26" s="72">
        <f t="shared" si="3"/>
        <v>4.7899999999999991E-3</v>
      </c>
      <c r="AK26" s="1"/>
      <c r="AL26" s="11"/>
      <c r="AM26" s="1"/>
    </row>
    <row r="27" spans="1:39" ht="15.75">
      <c r="A27" s="3" t="s">
        <v>57</v>
      </c>
      <c r="B27" s="3"/>
      <c r="C27" s="3"/>
      <c r="D27" s="3"/>
      <c r="E27" s="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1"/>
      <c r="AL27" s="11"/>
      <c r="AM27" s="1"/>
    </row>
    <row r="28" spans="1:39" ht="15.75">
      <c r="A28" s="6"/>
      <c r="B28" s="25"/>
      <c r="C28" s="25"/>
      <c r="D28" s="25"/>
      <c r="E28" s="25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1"/>
      <c r="AL28" s="11"/>
      <c r="AM28" s="1"/>
    </row>
    <row r="29" spans="1:39" ht="15.75">
      <c r="A29" s="6"/>
      <c r="B29" s="25"/>
      <c r="C29" s="25"/>
      <c r="D29" s="25"/>
      <c r="E29" s="25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1"/>
      <c r="AL29" s="11"/>
      <c r="AM29" s="1"/>
    </row>
    <row r="30" spans="1:39" ht="15.75">
      <c r="A30" s="91" t="s">
        <v>61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1"/>
      <c r="AL30" s="1"/>
      <c r="AM30" s="1"/>
    </row>
    <row r="31" spans="1:39" ht="16.5" thickBot="1">
      <c r="A31" s="2"/>
      <c r="B31" s="2"/>
      <c r="C31" s="5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54"/>
      <c r="AF31" s="54"/>
      <c r="AG31" s="54"/>
      <c r="AH31" s="54"/>
      <c r="AI31" s="54"/>
      <c r="AJ31" s="54"/>
      <c r="AK31" s="1"/>
      <c r="AL31" s="1"/>
      <c r="AM31" s="1"/>
    </row>
    <row r="32" spans="1:39" ht="15.75">
      <c r="A32" s="4"/>
      <c r="B32" s="55"/>
      <c r="C32" s="55"/>
      <c r="D32" s="56"/>
      <c r="E32" s="4"/>
      <c r="F32" s="57">
        <f t="shared" ref="F32:AJ33" si="4">F3</f>
        <v>2015</v>
      </c>
      <c r="G32" s="57">
        <f t="shared" si="4"/>
        <v>2016</v>
      </c>
      <c r="H32" s="57">
        <f t="shared" si="4"/>
        <v>2017</v>
      </c>
      <c r="I32" s="57">
        <f t="shared" si="4"/>
        <v>2018</v>
      </c>
      <c r="J32" s="57">
        <f t="shared" si="4"/>
        <v>2019</v>
      </c>
      <c r="K32" s="57">
        <f t="shared" si="4"/>
        <v>2020</v>
      </c>
      <c r="L32" s="57">
        <f t="shared" si="4"/>
        <v>2021</v>
      </c>
      <c r="M32" s="57">
        <f t="shared" si="4"/>
        <v>2022</v>
      </c>
      <c r="N32" s="57">
        <f t="shared" si="4"/>
        <v>2023</v>
      </c>
      <c r="O32" s="57">
        <f t="shared" si="4"/>
        <v>2024</v>
      </c>
      <c r="P32" s="57">
        <f t="shared" si="4"/>
        <v>2025</v>
      </c>
      <c r="Q32" s="57">
        <f t="shared" si="4"/>
        <v>2026</v>
      </c>
      <c r="R32" s="57">
        <f t="shared" si="4"/>
        <v>2027</v>
      </c>
      <c r="S32" s="57">
        <f t="shared" si="4"/>
        <v>2028</v>
      </c>
      <c r="T32" s="57">
        <f t="shared" si="4"/>
        <v>2029</v>
      </c>
      <c r="U32" s="57">
        <f t="shared" si="4"/>
        <v>2030</v>
      </c>
      <c r="V32" s="57">
        <f t="shared" si="4"/>
        <v>2031</v>
      </c>
      <c r="W32" s="57">
        <f t="shared" si="4"/>
        <v>2032</v>
      </c>
      <c r="X32" s="57">
        <f t="shared" si="4"/>
        <v>2033</v>
      </c>
      <c r="Y32" s="57">
        <f t="shared" si="4"/>
        <v>2034</v>
      </c>
      <c r="Z32" s="57">
        <f t="shared" si="4"/>
        <v>2035</v>
      </c>
      <c r="AA32" s="57">
        <f t="shared" si="4"/>
        <v>2036</v>
      </c>
      <c r="AB32" s="57">
        <f t="shared" si="4"/>
        <v>2037</v>
      </c>
      <c r="AC32" s="57">
        <f t="shared" si="4"/>
        <v>2038</v>
      </c>
      <c r="AD32" s="57">
        <f t="shared" si="4"/>
        <v>2039</v>
      </c>
      <c r="AE32" s="57">
        <f t="shared" si="4"/>
        <v>2040</v>
      </c>
      <c r="AF32" s="57">
        <f t="shared" si="4"/>
        <v>2041</v>
      </c>
      <c r="AG32" s="57">
        <f t="shared" si="4"/>
        <v>2042</v>
      </c>
      <c r="AH32" s="57">
        <f t="shared" si="4"/>
        <v>2043</v>
      </c>
      <c r="AI32" s="57">
        <f t="shared" si="4"/>
        <v>2044</v>
      </c>
      <c r="AJ32" s="57">
        <f t="shared" si="4"/>
        <v>2045</v>
      </c>
      <c r="AK32" s="5"/>
      <c r="AL32" s="1"/>
      <c r="AM32" s="1"/>
    </row>
    <row r="33" spans="1:39" ht="16.5" thickBot="1">
      <c r="A33" s="18"/>
      <c r="B33" s="58"/>
      <c r="C33" s="58"/>
      <c r="D33" s="58"/>
      <c r="E33" s="58"/>
      <c r="F33" s="58" t="str">
        <f t="shared" si="4"/>
        <v>1º Ano</v>
      </c>
      <c r="G33" s="58" t="str">
        <f t="shared" si="4"/>
        <v>2º Ano</v>
      </c>
      <c r="H33" s="58" t="str">
        <f t="shared" si="4"/>
        <v>3º Ano</v>
      </c>
      <c r="I33" s="58" t="str">
        <f t="shared" si="4"/>
        <v>4º Ano</v>
      </c>
      <c r="J33" s="58" t="str">
        <f t="shared" si="4"/>
        <v>5º Ano</v>
      </c>
      <c r="K33" s="58" t="str">
        <f t="shared" si="4"/>
        <v>6º Ano</v>
      </c>
      <c r="L33" s="58" t="str">
        <f t="shared" si="4"/>
        <v>7º Ano</v>
      </c>
      <c r="M33" s="58" t="str">
        <f t="shared" si="4"/>
        <v>8º Ano</v>
      </c>
      <c r="N33" s="58" t="str">
        <f t="shared" si="4"/>
        <v>9º Ano</v>
      </c>
      <c r="O33" s="58" t="str">
        <f t="shared" si="4"/>
        <v>10º Ano</v>
      </c>
      <c r="P33" s="58" t="str">
        <f t="shared" si="4"/>
        <v>11º Ano</v>
      </c>
      <c r="Q33" s="58" t="str">
        <f t="shared" si="4"/>
        <v>12º Ano</v>
      </c>
      <c r="R33" s="58" t="str">
        <f t="shared" si="4"/>
        <v>13º Ano</v>
      </c>
      <c r="S33" s="58" t="str">
        <f t="shared" si="4"/>
        <v>14º Ano</v>
      </c>
      <c r="T33" s="58" t="str">
        <f t="shared" si="4"/>
        <v>15º Ano</v>
      </c>
      <c r="U33" s="58" t="str">
        <f t="shared" si="4"/>
        <v>16º Ano</v>
      </c>
      <c r="V33" s="58" t="str">
        <f t="shared" si="4"/>
        <v>17º Ano</v>
      </c>
      <c r="W33" s="58" t="str">
        <f t="shared" si="4"/>
        <v>18º Ano</v>
      </c>
      <c r="X33" s="58" t="str">
        <f t="shared" si="4"/>
        <v>19º Ano</v>
      </c>
      <c r="Y33" s="58" t="str">
        <f t="shared" si="4"/>
        <v>20º Ano</v>
      </c>
      <c r="Z33" s="58" t="str">
        <f t="shared" si="4"/>
        <v>21º Ano</v>
      </c>
      <c r="AA33" s="58" t="str">
        <f t="shared" si="4"/>
        <v>22º Ano</v>
      </c>
      <c r="AB33" s="58" t="str">
        <f t="shared" si="4"/>
        <v>23º Ano</v>
      </c>
      <c r="AC33" s="58" t="str">
        <f t="shared" si="4"/>
        <v>24º Ano</v>
      </c>
      <c r="AD33" s="58" t="str">
        <f t="shared" si="4"/>
        <v>25º Ano</v>
      </c>
      <c r="AE33" s="58" t="str">
        <f t="shared" si="4"/>
        <v>26º Ano</v>
      </c>
      <c r="AF33" s="58" t="str">
        <f t="shared" si="4"/>
        <v>27º Ano</v>
      </c>
      <c r="AG33" s="58" t="str">
        <f t="shared" si="4"/>
        <v>28º Ano</v>
      </c>
      <c r="AH33" s="58" t="str">
        <f t="shared" si="4"/>
        <v>29º Ano</v>
      </c>
      <c r="AI33" s="58" t="str">
        <f t="shared" si="4"/>
        <v>30º Ano</v>
      </c>
      <c r="AJ33" s="58" t="str">
        <f t="shared" si="4"/>
        <v>31º Ano</v>
      </c>
      <c r="AK33" s="5"/>
      <c r="AL33" s="1"/>
      <c r="AM33" s="1"/>
    </row>
    <row r="34" spans="1:39" ht="15.75">
      <c r="A34" s="6" t="s">
        <v>31</v>
      </c>
      <c r="B34" s="6"/>
      <c r="C34" s="6"/>
      <c r="D34" s="3"/>
      <c r="E34" s="3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4"/>
      <c r="AF34" s="54"/>
      <c r="AG34" s="54"/>
      <c r="AH34" s="54"/>
      <c r="AI34" s="54"/>
      <c r="AJ34" s="54"/>
      <c r="AK34" s="1"/>
      <c r="AL34" s="7"/>
      <c r="AM34" s="1"/>
    </row>
    <row r="35" spans="1:39" ht="15.75">
      <c r="A35" s="3" t="s">
        <v>56</v>
      </c>
      <c r="B35" s="6"/>
      <c r="C35" s="6"/>
      <c r="D35" s="3"/>
      <c r="E35" s="3"/>
      <c r="F35" s="59">
        <v>17400000</v>
      </c>
      <c r="G35" s="59">
        <v>17610941</v>
      </c>
      <c r="H35" s="59">
        <v>17824440</v>
      </c>
      <c r="I35" s="59">
        <v>18040527</v>
      </c>
      <c r="J35" s="59">
        <v>18259234</v>
      </c>
      <c r="K35" s="59">
        <v>18480592</v>
      </c>
      <c r="L35" s="59">
        <v>18704633</v>
      </c>
      <c r="M35" s="59">
        <v>18931391</v>
      </c>
      <c r="N35" s="59">
        <v>19160898</v>
      </c>
      <c r="O35" s="59">
        <v>19393187</v>
      </c>
      <c r="P35" s="59">
        <v>19866247</v>
      </c>
      <c r="Q35" s="59">
        <v>20107087</v>
      </c>
      <c r="R35" s="59">
        <v>20350847</v>
      </c>
      <c r="S35" s="59">
        <v>20597561</v>
      </c>
      <c r="T35" s="59">
        <v>20847267</v>
      </c>
      <c r="U35" s="59">
        <v>21100000</v>
      </c>
      <c r="V35" s="59">
        <v>21339928</v>
      </c>
      <c r="W35" s="59">
        <v>21582585</v>
      </c>
      <c r="X35" s="59">
        <v>21828001</v>
      </c>
      <c r="Y35" s="59">
        <v>22076208</v>
      </c>
      <c r="Z35" s="59">
        <v>22327237</v>
      </c>
      <c r="AA35" s="59">
        <v>22581120</v>
      </c>
      <c r="AB35" s="59">
        <v>22837890</v>
      </c>
      <c r="AC35" s="59">
        <v>23097580</v>
      </c>
      <c r="AD35" s="59">
        <v>23360223</v>
      </c>
      <c r="AE35" s="59">
        <v>23625853</v>
      </c>
      <c r="AF35" s="59">
        <v>23709480</v>
      </c>
      <c r="AG35" s="59">
        <v>23962141</v>
      </c>
      <c r="AH35" s="59">
        <v>24217495</v>
      </c>
      <c r="AI35" s="59">
        <v>24718921</v>
      </c>
      <c r="AJ35" s="60">
        <v>25000000</v>
      </c>
      <c r="AK35" s="1"/>
      <c r="AL35" s="7"/>
      <c r="AM35" s="1"/>
    </row>
    <row r="36" spans="1:39" ht="15.75">
      <c r="A36" s="8" t="s">
        <v>32</v>
      </c>
      <c r="B36" s="2"/>
      <c r="C36" s="2"/>
      <c r="D36" s="8"/>
      <c r="E36" s="8"/>
      <c r="F36" s="61">
        <v>1839528</v>
      </c>
      <c r="G36" s="61">
        <v>1861829</v>
      </c>
      <c r="H36" s="61">
        <v>1884400</v>
      </c>
      <c r="I36" s="61">
        <v>1907245</v>
      </c>
      <c r="J36" s="61">
        <v>1930366</v>
      </c>
      <c r="K36" s="61">
        <v>1953768</v>
      </c>
      <c r="L36" s="61">
        <v>1977454</v>
      </c>
      <c r="M36" s="61">
        <v>2001427</v>
      </c>
      <c r="N36" s="61">
        <v>2025690</v>
      </c>
      <c r="O36" s="61">
        <v>2050248</v>
      </c>
      <c r="P36" s="61">
        <v>2100260</v>
      </c>
      <c r="Q36" s="61">
        <v>2125721</v>
      </c>
      <c r="R36" s="61">
        <v>2151491</v>
      </c>
      <c r="S36" s="61">
        <v>2177574</v>
      </c>
      <c r="T36" s="61">
        <v>2203973</v>
      </c>
      <c r="U36" s="61">
        <v>2230692</v>
      </c>
      <c r="V36" s="61">
        <v>2256057</v>
      </c>
      <c r="W36" s="61">
        <v>2281711</v>
      </c>
      <c r="X36" s="61">
        <v>2307656</v>
      </c>
      <c r="Y36" s="61">
        <v>2333897</v>
      </c>
      <c r="Z36" s="61">
        <v>2360435</v>
      </c>
      <c r="AA36" s="61">
        <v>2387276</v>
      </c>
      <c r="AB36" s="61">
        <v>2414422</v>
      </c>
      <c r="AC36" s="61">
        <v>2441876</v>
      </c>
      <c r="AD36" s="61">
        <v>2469643</v>
      </c>
      <c r="AE36" s="61">
        <v>2497725</v>
      </c>
      <c r="AF36" s="61">
        <v>2506566</v>
      </c>
      <c r="AG36" s="61">
        <v>2533278</v>
      </c>
      <c r="AH36" s="61">
        <v>2560274</v>
      </c>
      <c r="AI36" s="61">
        <v>2613284</v>
      </c>
      <c r="AJ36" s="61">
        <v>2643000</v>
      </c>
      <c r="AK36" s="1"/>
      <c r="AL36" s="7">
        <f>SUM(F36:AJ36)</f>
        <v>69028766</v>
      </c>
      <c r="AM36" s="1"/>
    </row>
    <row r="37" spans="1:39" ht="15.75">
      <c r="A37" s="6"/>
      <c r="B37" s="62" t="s">
        <v>33</v>
      </c>
      <c r="C37" s="62" t="s">
        <v>34</v>
      </c>
      <c r="D37" s="62" t="s">
        <v>35</v>
      </c>
      <c r="E37" s="62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4"/>
      <c r="AF37" s="54"/>
      <c r="AG37" s="54"/>
      <c r="AH37" s="54"/>
      <c r="AI37" s="54"/>
      <c r="AJ37" s="54"/>
      <c r="AK37" s="1"/>
      <c r="AL37" s="7"/>
      <c r="AM37" s="1"/>
    </row>
    <row r="38" spans="1:39" ht="15.75">
      <c r="A38" s="2" t="s">
        <v>55</v>
      </c>
      <c r="B38" s="63" t="s">
        <v>36</v>
      </c>
      <c r="C38" s="63" t="s">
        <v>36</v>
      </c>
      <c r="D38" s="63" t="s">
        <v>36</v>
      </c>
      <c r="E38" s="63" t="s">
        <v>37</v>
      </c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8"/>
      <c r="AF38" s="8"/>
      <c r="AG38" s="8"/>
      <c r="AH38" s="8"/>
      <c r="AI38" s="8"/>
      <c r="AJ38" s="8"/>
      <c r="AK38" s="1"/>
      <c r="AL38" s="7"/>
      <c r="AM38" s="1" t="s">
        <v>33</v>
      </c>
    </row>
    <row r="39" spans="1:39" ht="15.75">
      <c r="A39" s="3" t="s">
        <v>38</v>
      </c>
      <c r="B39" s="64">
        <v>1.018E-3</v>
      </c>
      <c r="C39" s="64">
        <v>1.13E-4</v>
      </c>
      <c r="D39" s="64">
        <v>1.1310000000000001E-3</v>
      </c>
      <c r="E39" s="65">
        <v>7.76</v>
      </c>
      <c r="F39" s="59">
        <v>2040000</v>
      </c>
      <c r="G39" s="59">
        <v>2069156</v>
      </c>
      <c r="H39" s="59">
        <v>2098729</v>
      </c>
      <c r="I39" s="59">
        <v>2128725</v>
      </c>
      <c r="J39" s="59">
        <v>2159149</v>
      </c>
      <c r="K39" s="59">
        <v>2190008</v>
      </c>
      <c r="L39" s="59">
        <v>2221308</v>
      </c>
      <c r="M39" s="59">
        <v>2253056</v>
      </c>
      <c r="N39" s="59">
        <v>2285257</v>
      </c>
      <c r="O39" s="59">
        <v>2317919</v>
      </c>
      <c r="P39" s="59">
        <v>2384649</v>
      </c>
      <c r="Q39" s="59">
        <v>2418731</v>
      </c>
      <c r="R39" s="59">
        <v>2453300</v>
      </c>
      <c r="S39" s="59">
        <v>2488363</v>
      </c>
      <c r="T39" s="59">
        <v>2523927</v>
      </c>
      <c r="U39" s="59">
        <v>2560000</v>
      </c>
      <c r="V39" s="59">
        <v>2584898</v>
      </c>
      <c r="W39" s="59">
        <v>2610038</v>
      </c>
      <c r="X39" s="59">
        <v>2635423</v>
      </c>
      <c r="Y39" s="59">
        <v>2661054</v>
      </c>
      <c r="Z39" s="59">
        <v>2686935</v>
      </c>
      <c r="AA39" s="59">
        <v>2713068</v>
      </c>
      <c r="AB39" s="59">
        <v>2739455</v>
      </c>
      <c r="AC39" s="59">
        <v>2766098</v>
      </c>
      <c r="AD39" s="59">
        <v>2793000</v>
      </c>
      <c r="AE39" s="59">
        <v>2820165</v>
      </c>
      <c r="AF39" s="59">
        <v>2828707</v>
      </c>
      <c r="AG39" s="59">
        <v>2854492</v>
      </c>
      <c r="AH39" s="59">
        <v>2880511</v>
      </c>
      <c r="AI39" s="59">
        <v>2931489</v>
      </c>
      <c r="AJ39" s="60">
        <v>2960000</v>
      </c>
      <c r="AK39" s="1"/>
      <c r="AL39" s="7">
        <f>SUM(F39:AJ39)</f>
        <v>78057610</v>
      </c>
      <c r="AM39" s="9">
        <v>0.9</v>
      </c>
    </row>
    <row r="40" spans="1:39" ht="15.75">
      <c r="A40" s="3" t="s">
        <v>39</v>
      </c>
      <c r="B40" s="64">
        <v>6.3680000000000004E-3</v>
      </c>
      <c r="C40" s="64">
        <v>7.0799999999999997E-4</v>
      </c>
      <c r="D40" s="64">
        <v>7.0759999999999998E-3</v>
      </c>
      <c r="E40" s="65">
        <v>48.52</v>
      </c>
      <c r="F40" s="59">
        <v>13017327</v>
      </c>
      <c r="G40" s="59">
        <v>13175138</v>
      </c>
      <c r="H40" s="59">
        <v>13334863</v>
      </c>
      <c r="I40" s="59">
        <v>13496524</v>
      </c>
      <c r="J40" s="59">
        <v>13660145</v>
      </c>
      <c r="K40" s="59">
        <v>13825749</v>
      </c>
      <c r="L40" s="59">
        <v>13993361</v>
      </c>
      <c r="M40" s="59">
        <v>14163005</v>
      </c>
      <c r="N40" s="59">
        <v>14334706</v>
      </c>
      <c r="O40" s="59">
        <v>14508488</v>
      </c>
      <c r="P40" s="59">
        <v>14862398</v>
      </c>
      <c r="Q40" s="59">
        <v>15042578</v>
      </c>
      <c r="R40" s="59">
        <v>15224942</v>
      </c>
      <c r="S40" s="59">
        <v>15409517</v>
      </c>
      <c r="T40" s="59">
        <v>15596329</v>
      </c>
      <c r="U40" s="59">
        <v>15785406</v>
      </c>
      <c r="V40" s="59">
        <v>15964902</v>
      </c>
      <c r="W40" s="59">
        <v>16146439</v>
      </c>
      <c r="X40" s="59">
        <v>16330040</v>
      </c>
      <c r="Y40" s="59">
        <v>16515729</v>
      </c>
      <c r="Z40" s="59">
        <v>16703529</v>
      </c>
      <c r="AA40" s="59">
        <v>16893465</v>
      </c>
      <c r="AB40" s="59">
        <v>17085561</v>
      </c>
      <c r="AC40" s="59">
        <v>17279840</v>
      </c>
      <c r="AD40" s="59">
        <v>17476329</v>
      </c>
      <c r="AE40" s="59">
        <v>17675053</v>
      </c>
      <c r="AF40" s="59">
        <v>17737616</v>
      </c>
      <c r="AG40" s="59">
        <v>17926638</v>
      </c>
      <c r="AH40" s="59">
        <v>18117674</v>
      </c>
      <c r="AI40" s="59">
        <v>18492801</v>
      </c>
      <c r="AJ40" s="60">
        <v>18703083</v>
      </c>
      <c r="AK40" s="1"/>
      <c r="AL40" s="7">
        <f t="shared" ref="AL40:AL51" si="5">SUM(F40:AJ40)</f>
        <v>488479175</v>
      </c>
      <c r="AM40" s="9">
        <v>0.9</v>
      </c>
    </row>
    <row r="41" spans="1:39" ht="15.75">
      <c r="A41" s="3" t="s">
        <v>40</v>
      </c>
      <c r="B41" s="64">
        <v>3.3000000000000003E-5</v>
      </c>
      <c r="C41" s="64">
        <v>3.9999999999999998E-6</v>
      </c>
      <c r="D41" s="64">
        <v>3.6999999999999998E-5</v>
      </c>
      <c r="E41" s="65">
        <v>0.25</v>
      </c>
      <c r="F41" s="59">
        <v>68291</v>
      </c>
      <c r="G41" s="59">
        <v>69199</v>
      </c>
      <c r="H41" s="59">
        <v>70119</v>
      </c>
      <c r="I41" s="59">
        <v>71051</v>
      </c>
      <c r="J41" s="59">
        <v>71996</v>
      </c>
      <c r="K41" s="59">
        <v>72953</v>
      </c>
      <c r="L41" s="59">
        <v>73922</v>
      </c>
      <c r="M41" s="59">
        <v>74905</v>
      </c>
      <c r="N41" s="59">
        <v>75901</v>
      </c>
      <c r="O41" s="59">
        <v>76910</v>
      </c>
      <c r="P41" s="59">
        <v>78969</v>
      </c>
      <c r="Q41" s="59">
        <v>80018</v>
      </c>
      <c r="R41" s="59">
        <v>81082</v>
      </c>
      <c r="S41" s="59">
        <v>82160</v>
      </c>
      <c r="T41" s="59">
        <v>83252</v>
      </c>
      <c r="U41" s="59">
        <v>84359</v>
      </c>
      <c r="V41" s="59">
        <v>85113</v>
      </c>
      <c r="W41" s="59">
        <v>85874</v>
      </c>
      <c r="X41" s="59">
        <v>86642</v>
      </c>
      <c r="Y41" s="59">
        <v>87417</v>
      </c>
      <c r="Z41" s="59">
        <v>88199</v>
      </c>
      <c r="AA41" s="59">
        <v>88987</v>
      </c>
      <c r="AB41" s="59">
        <v>89783</v>
      </c>
      <c r="AC41" s="59">
        <v>90586</v>
      </c>
      <c r="AD41" s="59">
        <v>91396</v>
      </c>
      <c r="AE41" s="59">
        <v>92213</v>
      </c>
      <c r="AF41" s="59">
        <v>92470</v>
      </c>
      <c r="AG41" s="59">
        <v>93245</v>
      </c>
      <c r="AH41" s="59">
        <v>94026</v>
      </c>
      <c r="AI41" s="59">
        <v>95556</v>
      </c>
      <c r="AJ41" s="60">
        <v>96410</v>
      </c>
      <c r="AK41" s="1"/>
      <c r="AL41" s="7">
        <f t="shared" si="5"/>
        <v>2573004</v>
      </c>
      <c r="AM41" s="9">
        <v>0.88</v>
      </c>
    </row>
    <row r="42" spans="1:39" ht="15.75">
      <c r="A42" s="3" t="s">
        <v>41</v>
      </c>
      <c r="B42" s="64">
        <v>1.096E-3</v>
      </c>
      <c r="C42" s="64">
        <v>3.6499999999999998E-4</v>
      </c>
      <c r="D42" s="64">
        <v>1.4610000000000001E-3</v>
      </c>
      <c r="E42" s="65">
        <v>10.02</v>
      </c>
      <c r="F42" s="59">
        <v>2686420</v>
      </c>
      <c r="G42" s="59">
        <v>2719808</v>
      </c>
      <c r="H42" s="59">
        <v>2753612</v>
      </c>
      <c r="I42" s="59">
        <v>2787835</v>
      </c>
      <c r="J42" s="59">
        <v>2822484</v>
      </c>
      <c r="K42" s="59">
        <v>2857563</v>
      </c>
      <c r="L42" s="59">
        <v>2893078</v>
      </c>
      <c r="M42" s="59">
        <v>2929035</v>
      </c>
      <c r="N42" s="59">
        <v>2965439</v>
      </c>
      <c r="O42" s="59">
        <v>3002295</v>
      </c>
      <c r="P42" s="59">
        <v>3077387</v>
      </c>
      <c r="Q42" s="59">
        <v>3115634</v>
      </c>
      <c r="R42" s="59">
        <v>3154357</v>
      </c>
      <c r="S42" s="59">
        <v>3193561</v>
      </c>
      <c r="T42" s="59">
        <v>3233252</v>
      </c>
      <c r="U42" s="59">
        <v>3273437</v>
      </c>
      <c r="V42" s="59">
        <v>3307936</v>
      </c>
      <c r="W42" s="59">
        <v>3342799</v>
      </c>
      <c r="X42" s="59">
        <v>3378029</v>
      </c>
      <c r="Y42" s="59">
        <v>3413630</v>
      </c>
      <c r="Z42" s="59">
        <v>3449607</v>
      </c>
      <c r="AA42" s="59">
        <v>3485962</v>
      </c>
      <c r="AB42" s="59">
        <v>3522701</v>
      </c>
      <c r="AC42" s="59">
        <v>3559827</v>
      </c>
      <c r="AD42" s="59">
        <v>3597344</v>
      </c>
      <c r="AE42" s="59">
        <v>3635257</v>
      </c>
      <c r="AF42" s="59">
        <v>3647187</v>
      </c>
      <c r="AG42" s="59">
        <v>3683210</v>
      </c>
      <c r="AH42" s="59">
        <v>3719590</v>
      </c>
      <c r="AI42" s="59">
        <v>3790946</v>
      </c>
      <c r="AJ42" s="60">
        <v>3830899</v>
      </c>
      <c r="AK42" s="1"/>
      <c r="AL42" s="7">
        <f t="shared" si="5"/>
        <v>100830121</v>
      </c>
      <c r="AM42" s="9">
        <v>0.75</v>
      </c>
    </row>
    <row r="43" spans="1:39" ht="15.75">
      <c r="A43" s="3" t="s">
        <v>42</v>
      </c>
      <c r="B43" s="64">
        <v>1.8100000000000001E-4</v>
      </c>
      <c r="C43" s="64">
        <v>6.0000000000000002E-5</v>
      </c>
      <c r="D43" s="64">
        <v>2.41E-4</v>
      </c>
      <c r="E43" s="65">
        <v>1.65</v>
      </c>
      <c r="F43" s="59">
        <v>441982</v>
      </c>
      <c r="G43" s="59">
        <v>447858</v>
      </c>
      <c r="H43" s="59">
        <v>453812</v>
      </c>
      <c r="I43" s="59">
        <v>459845</v>
      </c>
      <c r="J43" s="59">
        <v>465958</v>
      </c>
      <c r="K43" s="59">
        <v>472153</v>
      </c>
      <c r="L43" s="59">
        <v>478430</v>
      </c>
      <c r="M43" s="59">
        <v>484791</v>
      </c>
      <c r="N43" s="59">
        <v>491236</v>
      </c>
      <c r="O43" s="59">
        <v>497766</v>
      </c>
      <c r="P43" s="59">
        <v>511089</v>
      </c>
      <c r="Q43" s="59">
        <v>517884</v>
      </c>
      <c r="R43" s="59">
        <v>524769</v>
      </c>
      <c r="S43" s="59">
        <v>531745</v>
      </c>
      <c r="T43" s="59">
        <v>538815</v>
      </c>
      <c r="U43" s="59">
        <v>545978</v>
      </c>
      <c r="V43" s="59">
        <v>550860</v>
      </c>
      <c r="W43" s="59">
        <v>555786</v>
      </c>
      <c r="X43" s="59">
        <v>560756</v>
      </c>
      <c r="Y43" s="59">
        <v>565770</v>
      </c>
      <c r="Z43" s="59">
        <v>570829</v>
      </c>
      <c r="AA43" s="59">
        <v>575933</v>
      </c>
      <c r="AB43" s="59">
        <v>581083</v>
      </c>
      <c r="AC43" s="59">
        <v>586279</v>
      </c>
      <c r="AD43" s="59">
        <v>591521</v>
      </c>
      <c r="AE43" s="59">
        <v>596811</v>
      </c>
      <c r="AF43" s="59">
        <v>598473</v>
      </c>
      <c r="AG43" s="59">
        <v>603489</v>
      </c>
      <c r="AH43" s="59">
        <v>608546</v>
      </c>
      <c r="AI43" s="59">
        <v>618445</v>
      </c>
      <c r="AJ43" s="60">
        <v>623975</v>
      </c>
      <c r="AK43" s="1"/>
      <c r="AL43" s="7">
        <f t="shared" si="5"/>
        <v>16652667</v>
      </c>
      <c r="AM43" s="9">
        <v>0.75</v>
      </c>
    </row>
    <row r="44" spans="1:39" ht="15.75">
      <c r="A44" s="3" t="s">
        <v>43</v>
      </c>
      <c r="B44" s="64">
        <v>1.067E-3</v>
      </c>
      <c r="C44" s="64">
        <v>2.6699999999999998E-4</v>
      </c>
      <c r="D44" s="64">
        <v>1.3339999999999999E-3</v>
      </c>
      <c r="E44" s="65">
        <v>9.15</v>
      </c>
      <c r="F44" s="59">
        <v>2472096</v>
      </c>
      <c r="G44" s="59">
        <v>2500063</v>
      </c>
      <c r="H44" s="59">
        <v>2528346</v>
      </c>
      <c r="I44" s="59">
        <v>2556950</v>
      </c>
      <c r="J44" s="59">
        <v>2585877</v>
      </c>
      <c r="K44" s="59">
        <v>2615131</v>
      </c>
      <c r="L44" s="59">
        <v>2644716</v>
      </c>
      <c r="M44" s="59">
        <v>2674636</v>
      </c>
      <c r="N44" s="59">
        <v>2704895</v>
      </c>
      <c r="O44" s="59">
        <v>2735495</v>
      </c>
      <c r="P44" s="59">
        <v>2797739</v>
      </c>
      <c r="Q44" s="59">
        <v>2829390</v>
      </c>
      <c r="R44" s="59">
        <v>2861399</v>
      </c>
      <c r="S44" s="59">
        <v>2893771</v>
      </c>
      <c r="T44" s="59">
        <v>2926508</v>
      </c>
      <c r="U44" s="59">
        <v>2959616</v>
      </c>
      <c r="V44" s="59">
        <v>2994909</v>
      </c>
      <c r="W44" s="59">
        <v>3030624</v>
      </c>
      <c r="X44" s="59">
        <v>3066764</v>
      </c>
      <c r="Y44" s="59">
        <v>3103335</v>
      </c>
      <c r="Z44" s="59">
        <v>3140342</v>
      </c>
      <c r="AA44" s="59">
        <v>3177791</v>
      </c>
      <c r="AB44" s="59">
        <v>3215686</v>
      </c>
      <c r="AC44" s="59">
        <v>3254033</v>
      </c>
      <c r="AD44" s="59">
        <v>3292837</v>
      </c>
      <c r="AE44" s="59">
        <v>3332104</v>
      </c>
      <c r="AF44" s="59">
        <v>3344471</v>
      </c>
      <c r="AG44" s="59">
        <v>3381847</v>
      </c>
      <c r="AH44" s="59">
        <v>3419641</v>
      </c>
      <c r="AI44" s="59">
        <v>3493911</v>
      </c>
      <c r="AJ44" s="60">
        <v>3535576</v>
      </c>
      <c r="AK44" s="1"/>
      <c r="AL44" s="7">
        <f t="shared" si="5"/>
        <v>92070499</v>
      </c>
      <c r="AM44" s="9">
        <v>0.8</v>
      </c>
    </row>
    <row r="45" spans="1:39" ht="15.75">
      <c r="A45" s="3" t="s">
        <v>44</v>
      </c>
      <c r="B45" s="64">
        <v>1.4999999999999999E-4</v>
      </c>
      <c r="C45" s="64">
        <v>3.8000000000000002E-5</v>
      </c>
      <c r="D45" s="64">
        <v>1.8799999999999999E-4</v>
      </c>
      <c r="E45" s="65">
        <v>1.29</v>
      </c>
      <c r="F45" s="59">
        <v>346195</v>
      </c>
      <c r="G45" s="59">
        <v>350314</v>
      </c>
      <c r="H45" s="59">
        <v>354482</v>
      </c>
      <c r="I45" s="59">
        <v>358700</v>
      </c>
      <c r="J45" s="59">
        <v>362967</v>
      </c>
      <c r="K45" s="59">
        <v>367286</v>
      </c>
      <c r="L45" s="59">
        <v>371656</v>
      </c>
      <c r="M45" s="59">
        <v>376078</v>
      </c>
      <c r="N45" s="59">
        <v>380552</v>
      </c>
      <c r="O45" s="59">
        <v>385080</v>
      </c>
      <c r="P45" s="59">
        <v>394298</v>
      </c>
      <c r="Q45" s="59">
        <v>398989</v>
      </c>
      <c r="R45" s="59">
        <v>403736</v>
      </c>
      <c r="S45" s="59">
        <v>408540</v>
      </c>
      <c r="T45" s="59">
        <v>413400</v>
      </c>
      <c r="U45" s="59">
        <v>418319</v>
      </c>
      <c r="V45" s="59">
        <v>423292</v>
      </c>
      <c r="W45" s="59">
        <v>428325</v>
      </c>
      <c r="X45" s="59">
        <v>433417</v>
      </c>
      <c r="Y45" s="59">
        <v>438570</v>
      </c>
      <c r="Z45" s="59">
        <v>443784</v>
      </c>
      <c r="AA45" s="59">
        <v>449060</v>
      </c>
      <c r="AB45" s="59">
        <v>454399</v>
      </c>
      <c r="AC45" s="59">
        <v>459801</v>
      </c>
      <c r="AD45" s="59">
        <v>465268</v>
      </c>
      <c r="AE45" s="59">
        <v>470799</v>
      </c>
      <c r="AF45" s="59">
        <v>472541</v>
      </c>
      <c r="AG45" s="59">
        <v>477806</v>
      </c>
      <c r="AH45" s="59">
        <v>483130</v>
      </c>
      <c r="AI45" s="59">
        <v>493591</v>
      </c>
      <c r="AJ45" s="60">
        <v>499459</v>
      </c>
      <c r="AK45" s="1"/>
      <c r="AL45" s="7">
        <f t="shared" si="5"/>
        <v>12983834</v>
      </c>
      <c r="AM45" s="9">
        <v>0.8</v>
      </c>
    </row>
    <row r="46" spans="1:39" ht="15.75">
      <c r="A46" s="3" t="s">
        <v>45</v>
      </c>
      <c r="B46" s="64">
        <v>2.5900000000000001E-4</v>
      </c>
      <c r="C46" s="64">
        <v>1.3899999999999999E-4</v>
      </c>
      <c r="D46" s="64">
        <v>3.9800000000000002E-4</v>
      </c>
      <c r="E46" s="65">
        <v>2.73</v>
      </c>
      <c r="F46" s="59">
        <v>886299</v>
      </c>
      <c r="G46" s="59">
        <v>886299</v>
      </c>
      <c r="H46" s="59">
        <v>886299</v>
      </c>
      <c r="I46" s="59">
        <v>886299</v>
      </c>
      <c r="J46" s="59">
        <v>886299</v>
      </c>
      <c r="K46" s="59">
        <v>886299</v>
      </c>
      <c r="L46" s="59">
        <v>886299</v>
      </c>
      <c r="M46" s="59">
        <v>886299</v>
      </c>
      <c r="N46" s="59">
        <v>886299</v>
      </c>
      <c r="O46" s="59">
        <v>886299</v>
      </c>
      <c r="P46" s="59">
        <v>886299</v>
      </c>
      <c r="Q46" s="59">
        <v>886299</v>
      </c>
      <c r="R46" s="59">
        <v>886299</v>
      </c>
      <c r="S46" s="59">
        <v>886299</v>
      </c>
      <c r="T46" s="59">
        <v>886299</v>
      </c>
      <c r="U46" s="59">
        <v>886299</v>
      </c>
      <c r="V46" s="59">
        <v>886299</v>
      </c>
      <c r="W46" s="59">
        <v>886299</v>
      </c>
      <c r="X46" s="59">
        <v>886299</v>
      </c>
      <c r="Y46" s="59">
        <v>886299</v>
      </c>
      <c r="Z46" s="59">
        <v>886299</v>
      </c>
      <c r="AA46" s="59">
        <v>886299</v>
      </c>
      <c r="AB46" s="59">
        <v>886299</v>
      </c>
      <c r="AC46" s="59">
        <v>886299</v>
      </c>
      <c r="AD46" s="59">
        <v>886299</v>
      </c>
      <c r="AE46" s="59">
        <v>886299</v>
      </c>
      <c r="AF46" s="59">
        <v>886299</v>
      </c>
      <c r="AG46" s="59">
        <v>886299</v>
      </c>
      <c r="AH46" s="59">
        <v>886299</v>
      </c>
      <c r="AI46" s="59">
        <v>886299</v>
      </c>
      <c r="AJ46" s="60">
        <v>886299</v>
      </c>
      <c r="AK46" s="1"/>
      <c r="AL46" s="7">
        <f t="shared" si="5"/>
        <v>27475269</v>
      </c>
      <c r="AM46" s="9">
        <v>0.65</v>
      </c>
    </row>
    <row r="47" spans="1:39" ht="15.75">
      <c r="A47" s="3" t="s">
        <v>46</v>
      </c>
      <c r="B47" s="64">
        <v>1.5410000000000001E-3</v>
      </c>
      <c r="C47" s="64">
        <v>3.3799999999999998E-4</v>
      </c>
      <c r="D47" s="64">
        <v>1.879E-3</v>
      </c>
      <c r="E47" s="65">
        <v>12.88</v>
      </c>
      <c r="F47" s="59">
        <v>4183205</v>
      </c>
      <c r="G47" s="59">
        <v>4183205</v>
      </c>
      <c r="H47" s="59">
        <v>4183205</v>
      </c>
      <c r="I47" s="59">
        <v>4183205</v>
      </c>
      <c r="J47" s="59">
        <v>4183205</v>
      </c>
      <c r="K47" s="59">
        <v>4183205</v>
      </c>
      <c r="L47" s="59">
        <v>4183205</v>
      </c>
      <c r="M47" s="59">
        <v>4183205</v>
      </c>
      <c r="N47" s="59">
        <v>4183205</v>
      </c>
      <c r="O47" s="59">
        <v>4183205</v>
      </c>
      <c r="P47" s="59">
        <v>4183205</v>
      </c>
      <c r="Q47" s="59">
        <v>4183205</v>
      </c>
      <c r="R47" s="59">
        <v>4183205</v>
      </c>
      <c r="S47" s="59">
        <v>4183205</v>
      </c>
      <c r="T47" s="59">
        <v>4183205</v>
      </c>
      <c r="U47" s="59">
        <v>4183205</v>
      </c>
      <c r="V47" s="59">
        <v>4183205</v>
      </c>
      <c r="W47" s="59">
        <v>4183205</v>
      </c>
      <c r="X47" s="59">
        <v>4183205</v>
      </c>
      <c r="Y47" s="59">
        <v>4183205</v>
      </c>
      <c r="Z47" s="59">
        <v>4183205</v>
      </c>
      <c r="AA47" s="59">
        <v>4183205</v>
      </c>
      <c r="AB47" s="59">
        <v>4183205</v>
      </c>
      <c r="AC47" s="59">
        <v>4183205</v>
      </c>
      <c r="AD47" s="59">
        <v>4183205</v>
      </c>
      <c r="AE47" s="59">
        <v>4183205</v>
      </c>
      <c r="AF47" s="59">
        <v>4183205</v>
      </c>
      <c r="AG47" s="59">
        <v>4183205</v>
      </c>
      <c r="AH47" s="59">
        <v>4183205</v>
      </c>
      <c r="AI47" s="59">
        <v>4183205</v>
      </c>
      <c r="AJ47" s="60">
        <v>4183205</v>
      </c>
      <c r="AK47" s="1"/>
      <c r="AL47" s="7">
        <f t="shared" si="5"/>
        <v>129679355</v>
      </c>
      <c r="AM47" s="9">
        <v>0.82</v>
      </c>
    </row>
    <row r="48" spans="1:39" ht="15.75">
      <c r="A48" s="3" t="s">
        <v>47</v>
      </c>
      <c r="B48" s="64">
        <v>0</v>
      </c>
      <c r="C48" s="64">
        <v>2.2900000000000001E-4</v>
      </c>
      <c r="D48" s="64">
        <v>2.2900000000000001E-4</v>
      </c>
      <c r="E48" s="65">
        <v>1.57</v>
      </c>
      <c r="F48" s="59">
        <v>510000</v>
      </c>
      <c r="G48" s="59">
        <v>510000</v>
      </c>
      <c r="H48" s="59">
        <v>510000</v>
      </c>
      <c r="I48" s="59">
        <v>510000</v>
      </c>
      <c r="J48" s="59">
        <v>510000</v>
      </c>
      <c r="K48" s="59">
        <v>510000</v>
      </c>
      <c r="L48" s="59">
        <v>510000</v>
      </c>
      <c r="M48" s="59">
        <v>510000</v>
      </c>
      <c r="N48" s="59">
        <v>510000</v>
      </c>
      <c r="O48" s="59">
        <v>510000</v>
      </c>
      <c r="P48" s="59">
        <v>510000</v>
      </c>
      <c r="Q48" s="59">
        <v>510000</v>
      </c>
      <c r="R48" s="59">
        <v>510000</v>
      </c>
      <c r="S48" s="59">
        <v>510000</v>
      </c>
      <c r="T48" s="59">
        <v>510000</v>
      </c>
      <c r="U48" s="59">
        <v>510000</v>
      </c>
      <c r="V48" s="59">
        <v>510000</v>
      </c>
      <c r="W48" s="59">
        <v>510000</v>
      </c>
      <c r="X48" s="59">
        <v>510000</v>
      </c>
      <c r="Y48" s="59">
        <v>510000</v>
      </c>
      <c r="Z48" s="59">
        <v>510000</v>
      </c>
      <c r="AA48" s="59">
        <v>510000</v>
      </c>
      <c r="AB48" s="59">
        <v>510000</v>
      </c>
      <c r="AC48" s="59">
        <v>510000</v>
      </c>
      <c r="AD48" s="59">
        <v>510000</v>
      </c>
      <c r="AE48" s="59">
        <v>510000</v>
      </c>
      <c r="AF48" s="59">
        <v>510000</v>
      </c>
      <c r="AG48" s="59">
        <v>510000</v>
      </c>
      <c r="AH48" s="59">
        <v>510000</v>
      </c>
      <c r="AI48" s="59">
        <v>510000</v>
      </c>
      <c r="AJ48" s="60">
        <v>510000</v>
      </c>
      <c r="AK48" s="1"/>
      <c r="AL48" s="13">
        <f t="shared" si="5"/>
        <v>15810000</v>
      </c>
      <c r="AM48" s="10">
        <v>0</v>
      </c>
    </row>
    <row r="49" spans="1:39" ht="15.75">
      <c r="A49" s="3" t="s">
        <v>48</v>
      </c>
      <c r="B49" s="64">
        <v>0</v>
      </c>
      <c r="C49" s="64">
        <v>4.3199999999999998E-4</v>
      </c>
      <c r="D49" s="64">
        <v>4.3199999999999998E-4</v>
      </c>
      <c r="E49" s="65">
        <v>2.96</v>
      </c>
      <c r="F49" s="59">
        <v>963000</v>
      </c>
      <c r="G49" s="59">
        <v>963000</v>
      </c>
      <c r="H49" s="59">
        <v>963000</v>
      </c>
      <c r="I49" s="59">
        <v>963000</v>
      </c>
      <c r="J49" s="59">
        <v>963000</v>
      </c>
      <c r="K49" s="59">
        <v>963000</v>
      </c>
      <c r="L49" s="59">
        <v>963000</v>
      </c>
      <c r="M49" s="59">
        <v>963000</v>
      </c>
      <c r="N49" s="59">
        <v>963000</v>
      </c>
      <c r="O49" s="59">
        <v>963000</v>
      </c>
      <c r="P49" s="59">
        <v>963000</v>
      </c>
      <c r="Q49" s="59">
        <v>963000</v>
      </c>
      <c r="R49" s="59">
        <v>963000</v>
      </c>
      <c r="S49" s="59">
        <v>963000</v>
      </c>
      <c r="T49" s="59">
        <v>963000</v>
      </c>
      <c r="U49" s="59">
        <v>963000</v>
      </c>
      <c r="V49" s="59">
        <v>963000</v>
      </c>
      <c r="W49" s="59">
        <v>963000</v>
      </c>
      <c r="X49" s="59">
        <v>963000</v>
      </c>
      <c r="Y49" s="59">
        <v>963000</v>
      </c>
      <c r="Z49" s="59">
        <v>963000</v>
      </c>
      <c r="AA49" s="59">
        <v>963000</v>
      </c>
      <c r="AB49" s="59">
        <v>963000</v>
      </c>
      <c r="AC49" s="59">
        <v>963000</v>
      </c>
      <c r="AD49" s="59">
        <v>963000</v>
      </c>
      <c r="AE49" s="59">
        <v>963000</v>
      </c>
      <c r="AF49" s="59">
        <v>963000</v>
      </c>
      <c r="AG49" s="59">
        <v>963000</v>
      </c>
      <c r="AH49" s="59">
        <v>963000</v>
      </c>
      <c r="AI49" s="59">
        <v>963000</v>
      </c>
      <c r="AJ49" s="60">
        <v>963000</v>
      </c>
      <c r="AK49" s="1"/>
      <c r="AL49" s="13">
        <f t="shared" si="5"/>
        <v>29853000</v>
      </c>
      <c r="AM49" s="10">
        <v>0</v>
      </c>
    </row>
    <row r="50" spans="1:39" ht="15.75">
      <c r="A50" s="3" t="s">
        <v>49</v>
      </c>
      <c r="B50" s="64">
        <v>0</v>
      </c>
      <c r="C50" s="64">
        <v>5.5999999999999999E-5</v>
      </c>
      <c r="D50" s="64">
        <v>5.5999999999999999E-5</v>
      </c>
      <c r="E50" s="65">
        <v>0.38</v>
      </c>
      <c r="F50" s="59">
        <v>125000</v>
      </c>
      <c r="G50" s="59">
        <v>125000</v>
      </c>
      <c r="H50" s="59">
        <v>125000</v>
      </c>
      <c r="I50" s="59">
        <v>125000</v>
      </c>
      <c r="J50" s="59">
        <v>125000</v>
      </c>
      <c r="K50" s="59">
        <v>125000</v>
      </c>
      <c r="L50" s="59">
        <v>125000</v>
      </c>
      <c r="M50" s="59">
        <v>125000</v>
      </c>
      <c r="N50" s="59">
        <v>125000</v>
      </c>
      <c r="O50" s="59">
        <v>125000</v>
      </c>
      <c r="P50" s="59">
        <v>125000</v>
      </c>
      <c r="Q50" s="59">
        <v>125000</v>
      </c>
      <c r="R50" s="59">
        <v>125000</v>
      </c>
      <c r="S50" s="59">
        <v>125000</v>
      </c>
      <c r="T50" s="59">
        <v>125000</v>
      </c>
      <c r="U50" s="59">
        <v>125000</v>
      </c>
      <c r="V50" s="59">
        <v>125000</v>
      </c>
      <c r="W50" s="59">
        <v>125000</v>
      </c>
      <c r="X50" s="59">
        <v>125000</v>
      </c>
      <c r="Y50" s="59">
        <v>125000</v>
      </c>
      <c r="Z50" s="59">
        <v>125000</v>
      </c>
      <c r="AA50" s="59">
        <v>125000</v>
      </c>
      <c r="AB50" s="59">
        <v>125000</v>
      </c>
      <c r="AC50" s="59">
        <v>125000</v>
      </c>
      <c r="AD50" s="59">
        <v>125000</v>
      </c>
      <c r="AE50" s="59">
        <v>125000</v>
      </c>
      <c r="AF50" s="59">
        <v>125000</v>
      </c>
      <c r="AG50" s="59">
        <v>125000</v>
      </c>
      <c r="AH50" s="59">
        <v>125000</v>
      </c>
      <c r="AI50" s="59">
        <v>125000</v>
      </c>
      <c r="AJ50" s="60">
        <v>125000</v>
      </c>
      <c r="AK50" s="1"/>
      <c r="AL50" s="13">
        <f t="shared" si="5"/>
        <v>3875000</v>
      </c>
      <c r="AM50" s="10">
        <v>0</v>
      </c>
    </row>
    <row r="51" spans="1:39" ht="16.5" thickBot="1">
      <c r="A51" s="8" t="s">
        <v>50</v>
      </c>
      <c r="B51" s="66">
        <v>0</v>
      </c>
      <c r="C51" s="66">
        <v>1.21E-4</v>
      </c>
      <c r="D51" s="64">
        <v>1.21E-4</v>
      </c>
      <c r="E51" s="67">
        <v>0.83</v>
      </c>
      <c r="F51" s="61">
        <v>270000</v>
      </c>
      <c r="G51" s="61">
        <v>270000</v>
      </c>
      <c r="H51" s="61">
        <v>270000</v>
      </c>
      <c r="I51" s="59">
        <v>270000</v>
      </c>
      <c r="J51" s="59">
        <v>270000</v>
      </c>
      <c r="K51" s="61">
        <v>270000</v>
      </c>
      <c r="L51" s="61">
        <v>270000</v>
      </c>
      <c r="M51" s="61">
        <v>270000</v>
      </c>
      <c r="N51" s="61">
        <v>270000</v>
      </c>
      <c r="O51" s="61">
        <v>270000</v>
      </c>
      <c r="P51" s="61">
        <v>270000</v>
      </c>
      <c r="Q51" s="61">
        <v>270000</v>
      </c>
      <c r="R51" s="61">
        <v>270000</v>
      </c>
      <c r="S51" s="61">
        <v>270000</v>
      </c>
      <c r="T51" s="61">
        <v>270000</v>
      </c>
      <c r="U51" s="61">
        <v>270000</v>
      </c>
      <c r="V51" s="61">
        <v>270000</v>
      </c>
      <c r="W51" s="61">
        <v>270000</v>
      </c>
      <c r="X51" s="61">
        <v>270000</v>
      </c>
      <c r="Y51" s="61">
        <v>270000</v>
      </c>
      <c r="Z51" s="61">
        <v>270000</v>
      </c>
      <c r="AA51" s="61">
        <v>270000</v>
      </c>
      <c r="AB51" s="61">
        <v>270000</v>
      </c>
      <c r="AC51" s="61">
        <v>270000</v>
      </c>
      <c r="AD51" s="61">
        <v>270000</v>
      </c>
      <c r="AE51" s="61">
        <v>270000</v>
      </c>
      <c r="AF51" s="61">
        <v>270000</v>
      </c>
      <c r="AG51" s="61">
        <v>270000</v>
      </c>
      <c r="AH51" s="61">
        <v>270000</v>
      </c>
      <c r="AI51" s="61">
        <v>270000</v>
      </c>
      <c r="AJ51" s="61">
        <v>270000</v>
      </c>
      <c r="AK51" s="1"/>
      <c r="AL51" s="13">
        <f t="shared" si="5"/>
        <v>8370000</v>
      </c>
      <c r="AM51" s="10">
        <v>0</v>
      </c>
    </row>
    <row r="52" spans="1:39" ht="15.75">
      <c r="A52" s="16" t="s">
        <v>51</v>
      </c>
      <c r="B52" s="68">
        <v>1.1712999999999999E-2</v>
      </c>
      <c r="C52" s="68">
        <v>2.8700000000000002E-3</v>
      </c>
      <c r="D52" s="68">
        <v>1.4583E-2</v>
      </c>
      <c r="E52" s="69">
        <v>100</v>
      </c>
      <c r="F52" s="70">
        <v>28009815</v>
      </c>
      <c r="G52" s="70">
        <v>28269040</v>
      </c>
      <c r="H52" s="70">
        <v>28531467</v>
      </c>
      <c r="I52" s="70">
        <v>28797134</v>
      </c>
      <c r="J52" s="70">
        <v>29066080</v>
      </c>
      <c r="K52" s="70">
        <v>29338347</v>
      </c>
      <c r="L52" s="70">
        <v>29613975</v>
      </c>
      <c r="M52" s="70">
        <v>29893010</v>
      </c>
      <c r="N52" s="70">
        <v>30175490</v>
      </c>
      <c r="O52" s="70">
        <v>30461457</v>
      </c>
      <c r="P52" s="70">
        <v>31044033</v>
      </c>
      <c r="Q52" s="70">
        <v>31340728</v>
      </c>
      <c r="R52" s="70">
        <v>31641089</v>
      </c>
      <c r="S52" s="70">
        <v>31945161</v>
      </c>
      <c r="T52" s="70">
        <v>32252987</v>
      </c>
      <c r="U52" s="70">
        <v>32564619</v>
      </c>
      <c r="V52" s="70">
        <v>32849414</v>
      </c>
      <c r="W52" s="70">
        <v>33137389</v>
      </c>
      <c r="X52" s="70">
        <v>33428575</v>
      </c>
      <c r="Y52" s="70">
        <v>33723009</v>
      </c>
      <c r="Z52" s="70">
        <v>34020729</v>
      </c>
      <c r="AA52" s="70">
        <v>34321770</v>
      </c>
      <c r="AB52" s="70">
        <v>34626172</v>
      </c>
      <c r="AC52" s="70">
        <v>34933968</v>
      </c>
      <c r="AD52" s="70">
        <v>35245199</v>
      </c>
      <c r="AE52" s="70">
        <v>35559906</v>
      </c>
      <c r="AF52" s="70">
        <v>35658969</v>
      </c>
      <c r="AG52" s="70">
        <v>35958231</v>
      </c>
      <c r="AH52" s="70">
        <v>36260622</v>
      </c>
      <c r="AI52" s="70">
        <v>36854243</v>
      </c>
      <c r="AJ52" s="70">
        <v>37186906</v>
      </c>
      <c r="AK52" s="1"/>
      <c r="AL52" s="7">
        <f>SUM(AL39:AL51)</f>
        <v>1006709534</v>
      </c>
      <c r="AM52" s="1"/>
    </row>
    <row r="53" spans="1:39" ht="15.75">
      <c r="A53" s="74" t="s">
        <v>52</v>
      </c>
      <c r="B53" s="77"/>
      <c r="C53" s="77"/>
      <c r="D53" s="77"/>
      <c r="E53" s="77"/>
      <c r="F53" s="78">
        <v>1.5226999999999999E-2</v>
      </c>
      <c r="G53" s="78">
        <v>1.5183E-2</v>
      </c>
      <c r="H53" s="78">
        <v>1.5141E-2</v>
      </c>
      <c r="I53" s="78">
        <v>1.5099E-2</v>
      </c>
      <c r="J53" s="78">
        <v>1.5056999999999999E-2</v>
      </c>
      <c r="K53" s="78">
        <v>1.5016E-2</v>
      </c>
      <c r="L53" s="78">
        <v>1.4976E-2</v>
      </c>
      <c r="M53" s="78">
        <v>1.4936E-2</v>
      </c>
      <c r="N53" s="78">
        <v>1.4896E-2</v>
      </c>
      <c r="O53" s="78">
        <v>1.4857E-2</v>
      </c>
      <c r="P53" s="78">
        <v>1.4781000000000001E-2</v>
      </c>
      <c r="Q53" s="78">
        <v>1.4744E-2</v>
      </c>
      <c r="R53" s="78">
        <v>1.4707E-2</v>
      </c>
      <c r="S53" s="78">
        <v>1.4670000000000001E-2</v>
      </c>
      <c r="T53" s="78">
        <v>1.4633999999999999E-2</v>
      </c>
      <c r="U53" s="78">
        <v>1.4598E-2</v>
      </c>
      <c r="V53" s="78">
        <v>1.4560999999999999E-2</v>
      </c>
      <c r="W53" s="78">
        <v>1.4522999999999999E-2</v>
      </c>
      <c r="X53" s="78">
        <v>1.4486000000000001E-2</v>
      </c>
      <c r="Y53" s="78">
        <v>1.4449E-2</v>
      </c>
      <c r="Z53" s="78">
        <v>1.4413E-2</v>
      </c>
      <c r="AA53" s="78">
        <v>1.4376999999999999E-2</v>
      </c>
      <c r="AB53" s="78">
        <v>1.4341E-2</v>
      </c>
      <c r="AC53" s="78">
        <v>1.4305999999999999E-2</v>
      </c>
      <c r="AD53" s="78">
        <v>1.4271000000000001E-2</v>
      </c>
      <c r="AE53" s="78">
        <v>1.4237E-2</v>
      </c>
      <c r="AF53" s="78">
        <v>1.4226000000000001E-2</v>
      </c>
      <c r="AG53" s="78">
        <v>1.4194E-2</v>
      </c>
      <c r="AH53" s="78">
        <v>1.4163E-2</v>
      </c>
      <c r="AI53" s="78">
        <v>1.4102999999999999E-2</v>
      </c>
      <c r="AJ53" s="78">
        <v>1.4069999999999999E-2</v>
      </c>
      <c r="AK53" s="1"/>
      <c r="AL53" s="11">
        <f>+AL52/AL36/1000</f>
        <v>1.4583913234085628E-2</v>
      </c>
      <c r="AM53" s="1"/>
    </row>
    <row r="54" spans="1:39" ht="15.75">
      <c r="A54" s="74" t="s">
        <v>53</v>
      </c>
      <c r="B54" s="77"/>
      <c r="C54" s="77"/>
      <c r="D54" s="77"/>
      <c r="E54" s="77"/>
      <c r="F54" s="78">
        <f>+B52</f>
        <v>1.1712999999999999E-2</v>
      </c>
      <c r="G54" s="78">
        <f>+F54</f>
        <v>1.1712999999999999E-2</v>
      </c>
      <c r="H54" s="78">
        <f t="shared" ref="H54:AJ54" si="6">+G54</f>
        <v>1.1712999999999999E-2</v>
      </c>
      <c r="I54" s="78">
        <f t="shared" si="6"/>
        <v>1.1712999999999999E-2</v>
      </c>
      <c r="J54" s="78">
        <f t="shared" si="6"/>
        <v>1.1712999999999999E-2</v>
      </c>
      <c r="K54" s="78">
        <f t="shared" si="6"/>
        <v>1.1712999999999999E-2</v>
      </c>
      <c r="L54" s="78">
        <f t="shared" si="6"/>
        <v>1.1712999999999999E-2</v>
      </c>
      <c r="M54" s="78">
        <f t="shared" si="6"/>
        <v>1.1712999999999999E-2</v>
      </c>
      <c r="N54" s="78">
        <f t="shared" si="6"/>
        <v>1.1712999999999999E-2</v>
      </c>
      <c r="O54" s="78">
        <f t="shared" si="6"/>
        <v>1.1712999999999999E-2</v>
      </c>
      <c r="P54" s="78">
        <f t="shared" si="6"/>
        <v>1.1712999999999999E-2</v>
      </c>
      <c r="Q54" s="78">
        <f t="shared" si="6"/>
        <v>1.1712999999999999E-2</v>
      </c>
      <c r="R54" s="78">
        <f t="shared" si="6"/>
        <v>1.1712999999999999E-2</v>
      </c>
      <c r="S54" s="78">
        <f t="shared" si="6"/>
        <v>1.1712999999999999E-2</v>
      </c>
      <c r="T54" s="78">
        <f t="shared" si="6"/>
        <v>1.1712999999999999E-2</v>
      </c>
      <c r="U54" s="78">
        <f t="shared" si="6"/>
        <v>1.1712999999999999E-2</v>
      </c>
      <c r="V54" s="78">
        <f t="shared" si="6"/>
        <v>1.1712999999999999E-2</v>
      </c>
      <c r="W54" s="78">
        <f t="shared" si="6"/>
        <v>1.1712999999999999E-2</v>
      </c>
      <c r="X54" s="78">
        <f t="shared" si="6"/>
        <v>1.1712999999999999E-2</v>
      </c>
      <c r="Y54" s="78">
        <f t="shared" si="6"/>
        <v>1.1712999999999999E-2</v>
      </c>
      <c r="Z54" s="78">
        <f t="shared" si="6"/>
        <v>1.1712999999999999E-2</v>
      </c>
      <c r="AA54" s="78">
        <f t="shared" si="6"/>
        <v>1.1712999999999999E-2</v>
      </c>
      <c r="AB54" s="78">
        <f t="shared" si="6"/>
        <v>1.1712999999999999E-2</v>
      </c>
      <c r="AC54" s="78">
        <f t="shared" si="6"/>
        <v>1.1712999999999999E-2</v>
      </c>
      <c r="AD54" s="78">
        <f t="shared" si="6"/>
        <v>1.1712999999999999E-2</v>
      </c>
      <c r="AE54" s="78">
        <f t="shared" si="6"/>
        <v>1.1712999999999999E-2</v>
      </c>
      <c r="AF54" s="78">
        <f t="shared" si="6"/>
        <v>1.1712999999999999E-2</v>
      </c>
      <c r="AG54" s="78">
        <f t="shared" si="6"/>
        <v>1.1712999999999999E-2</v>
      </c>
      <c r="AH54" s="78">
        <f t="shared" si="6"/>
        <v>1.1712999999999999E-2</v>
      </c>
      <c r="AI54" s="78">
        <f t="shared" si="6"/>
        <v>1.1712999999999999E-2</v>
      </c>
      <c r="AJ54" s="78">
        <f t="shared" si="6"/>
        <v>1.1712999999999999E-2</v>
      </c>
      <c r="AK54" s="1"/>
      <c r="AL54" s="11"/>
      <c r="AM54" s="1"/>
    </row>
    <row r="55" spans="1:39" ht="16.5" thickBot="1">
      <c r="A55" s="15" t="s">
        <v>54</v>
      </c>
      <c r="B55" s="79"/>
      <c r="C55" s="79"/>
      <c r="D55" s="79"/>
      <c r="E55" s="79"/>
      <c r="F55" s="80">
        <f>+F53-F54</f>
        <v>3.5139999999999998E-3</v>
      </c>
      <c r="G55" s="80">
        <f>+G53-G54</f>
        <v>3.4700000000000009E-3</v>
      </c>
      <c r="H55" s="80">
        <f t="shared" ref="H55" si="7">+H53-H54</f>
        <v>3.4280000000000005E-3</v>
      </c>
      <c r="I55" s="80">
        <f t="shared" ref="I55" si="8">+I53-I54</f>
        <v>3.3860000000000001E-3</v>
      </c>
      <c r="J55" s="80">
        <f t="shared" ref="J55" si="9">+J53-J54</f>
        <v>3.3439999999999998E-3</v>
      </c>
      <c r="K55" s="80">
        <f t="shared" ref="K55" si="10">+K53-K54</f>
        <v>3.3030000000000004E-3</v>
      </c>
      <c r="L55" s="80">
        <f t="shared" ref="L55" si="11">+L53-L54</f>
        <v>3.2630000000000003E-3</v>
      </c>
      <c r="M55" s="80">
        <f t="shared" ref="M55" si="12">+M53-M54</f>
        <v>3.2230000000000002E-3</v>
      </c>
      <c r="N55" s="80">
        <f t="shared" ref="N55" si="13">+N53-N54</f>
        <v>3.1830000000000001E-3</v>
      </c>
      <c r="O55" s="80">
        <f t="shared" ref="O55" si="14">+O53-O54</f>
        <v>3.144000000000001E-3</v>
      </c>
      <c r="P55" s="80">
        <f t="shared" ref="P55" si="15">+P53-P54</f>
        <v>3.0680000000000013E-3</v>
      </c>
      <c r="Q55" s="80">
        <f t="shared" ref="Q55" si="16">+Q53-Q54</f>
        <v>3.0310000000000007E-3</v>
      </c>
      <c r="R55" s="80">
        <f t="shared" ref="R55" si="17">+R53-R54</f>
        <v>2.9940000000000001E-3</v>
      </c>
      <c r="S55" s="80">
        <f t="shared" ref="S55" si="18">+S53-S54</f>
        <v>2.9570000000000013E-3</v>
      </c>
      <c r="T55" s="80">
        <f t="shared" ref="T55" si="19">+T53-T54</f>
        <v>2.921E-3</v>
      </c>
      <c r="U55" s="80">
        <f t="shared" ref="U55" si="20">+U53-U54</f>
        <v>2.8850000000000004E-3</v>
      </c>
      <c r="V55" s="80">
        <f t="shared" ref="V55" si="21">+V53-V54</f>
        <v>2.8479999999999998E-3</v>
      </c>
      <c r="W55" s="80">
        <f t="shared" ref="W55" si="22">+W53-W54</f>
        <v>2.81E-3</v>
      </c>
      <c r="X55" s="80">
        <f t="shared" ref="X55" si="23">+X53-X54</f>
        <v>2.7730000000000012E-3</v>
      </c>
      <c r="Y55" s="80">
        <f t="shared" ref="Y55" si="24">+Y53-Y54</f>
        <v>2.7360000000000006E-3</v>
      </c>
      <c r="Z55" s="80">
        <f t="shared" ref="Z55" si="25">+Z53-Z54</f>
        <v>2.700000000000001E-3</v>
      </c>
      <c r="AA55" s="80">
        <f t="shared" ref="AA55" si="26">+AA53-AA54</f>
        <v>2.6639999999999997E-3</v>
      </c>
      <c r="AB55" s="80">
        <f t="shared" ref="AB55" si="27">+AB53-AB54</f>
        <v>2.6280000000000001E-3</v>
      </c>
      <c r="AC55" s="80">
        <f t="shared" ref="AC55" si="28">+AC53-AC54</f>
        <v>2.5929999999999998E-3</v>
      </c>
      <c r="AD55" s="80">
        <f t="shared" ref="AD55" si="29">+AD53-AD54</f>
        <v>2.5580000000000012E-3</v>
      </c>
      <c r="AE55" s="80">
        <f t="shared" ref="AE55" si="30">+AE53-AE54</f>
        <v>2.5240000000000002E-3</v>
      </c>
      <c r="AF55" s="80">
        <f t="shared" ref="AF55" si="31">+AF53-AF54</f>
        <v>2.5130000000000013E-3</v>
      </c>
      <c r="AG55" s="80">
        <f t="shared" ref="AG55" si="32">+AG53-AG54</f>
        <v>2.4810000000000006E-3</v>
      </c>
      <c r="AH55" s="80">
        <f t="shared" ref="AH55" si="33">+AH53-AH54</f>
        <v>2.4500000000000008E-3</v>
      </c>
      <c r="AI55" s="80">
        <f t="shared" ref="AI55" si="34">+AI53-AI54</f>
        <v>2.3899999999999998E-3</v>
      </c>
      <c r="AJ55" s="80">
        <f t="shared" ref="AJ55" si="35">+AJ53-AJ54</f>
        <v>2.3569999999999997E-3</v>
      </c>
      <c r="AK55" s="1"/>
      <c r="AL55" s="11"/>
      <c r="AM55" s="1"/>
    </row>
    <row r="56" spans="1:39" ht="15.75">
      <c r="A56" s="3" t="s">
        <v>57</v>
      </c>
      <c r="B56" s="3"/>
      <c r="C56" s="3"/>
      <c r="D56" s="3"/>
      <c r="E56" s="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1"/>
      <c r="AL56" s="11"/>
      <c r="AM56" s="1"/>
    </row>
    <row r="57" spans="1:39" ht="15.75">
      <c r="A57" s="3"/>
      <c r="B57" s="25"/>
      <c r="AK57" s="1"/>
      <c r="AL57" s="14"/>
      <c r="AM57" s="1"/>
    </row>
    <row r="58" spans="1:39" ht="15.75">
      <c r="A58" s="19"/>
      <c r="AK58" s="1"/>
      <c r="AL58" s="14"/>
      <c r="AM58" s="1"/>
    </row>
    <row r="59" spans="1:39" ht="15.75">
      <c r="A59" s="19"/>
      <c r="U59" s="39">
        <f>+'[4]Opex Resumo 30'!F21</f>
        <v>1.461E-2</v>
      </c>
      <c r="AJ59" s="39"/>
      <c r="AK59" s="1"/>
      <c r="AL59" s="1"/>
      <c r="AM59" s="1"/>
    </row>
    <row r="60" spans="1:39" ht="15.75">
      <c r="A60" s="91" t="s">
        <v>62</v>
      </c>
      <c r="AK60" s="1"/>
      <c r="AL60" s="1"/>
      <c r="AM60" s="1"/>
    </row>
    <row r="61" spans="1:39" ht="16.5" thickBot="1">
      <c r="A61" s="2"/>
      <c r="B61" s="24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K61" s="1"/>
      <c r="AL61" s="1"/>
      <c r="AM61" s="1"/>
    </row>
    <row r="62" spans="1:39" ht="15.75">
      <c r="A62" s="4"/>
      <c r="B62" s="26"/>
      <c r="C62" s="26"/>
      <c r="D62" s="27"/>
      <c r="E62" s="28"/>
      <c r="F62" s="20">
        <f t="shared" ref="F62:AJ63" si="36">F32</f>
        <v>2015</v>
      </c>
      <c r="G62" s="20">
        <f t="shared" si="36"/>
        <v>2016</v>
      </c>
      <c r="H62" s="20">
        <f t="shared" si="36"/>
        <v>2017</v>
      </c>
      <c r="I62" s="20">
        <f t="shared" si="36"/>
        <v>2018</v>
      </c>
      <c r="J62" s="20">
        <f t="shared" si="36"/>
        <v>2019</v>
      </c>
      <c r="K62" s="20">
        <f t="shared" si="36"/>
        <v>2020</v>
      </c>
      <c r="L62" s="20">
        <f t="shared" si="36"/>
        <v>2021</v>
      </c>
      <c r="M62" s="20">
        <f t="shared" si="36"/>
        <v>2022</v>
      </c>
      <c r="N62" s="20">
        <f t="shared" si="36"/>
        <v>2023</v>
      </c>
      <c r="O62" s="20">
        <f t="shared" si="36"/>
        <v>2024</v>
      </c>
      <c r="P62" s="20">
        <f t="shared" si="36"/>
        <v>2025</v>
      </c>
      <c r="Q62" s="20">
        <f t="shared" si="36"/>
        <v>2026</v>
      </c>
      <c r="R62" s="20">
        <f t="shared" si="36"/>
        <v>2027</v>
      </c>
      <c r="S62" s="20">
        <f t="shared" si="36"/>
        <v>2028</v>
      </c>
      <c r="T62" s="20">
        <f t="shared" si="36"/>
        <v>2029</v>
      </c>
      <c r="U62" s="20">
        <f t="shared" si="36"/>
        <v>2030</v>
      </c>
      <c r="V62" s="20">
        <f t="shared" si="36"/>
        <v>2031</v>
      </c>
      <c r="W62" s="20">
        <f t="shared" si="36"/>
        <v>2032</v>
      </c>
      <c r="X62" s="20">
        <f t="shared" si="36"/>
        <v>2033</v>
      </c>
      <c r="Y62" s="20">
        <f t="shared" si="36"/>
        <v>2034</v>
      </c>
      <c r="Z62" s="20">
        <f t="shared" si="36"/>
        <v>2035</v>
      </c>
      <c r="AA62" s="20">
        <f t="shared" si="36"/>
        <v>2036</v>
      </c>
      <c r="AB62" s="20">
        <f t="shared" si="36"/>
        <v>2037</v>
      </c>
      <c r="AC62" s="20">
        <f t="shared" si="36"/>
        <v>2038</v>
      </c>
      <c r="AD62" s="20">
        <f t="shared" si="36"/>
        <v>2039</v>
      </c>
      <c r="AE62" s="20">
        <f t="shared" si="36"/>
        <v>2040</v>
      </c>
      <c r="AF62" s="20">
        <f t="shared" si="36"/>
        <v>2041</v>
      </c>
      <c r="AG62" s="20">
        <f t="shared" si="36"/>
        <v>2042</v>
      </c>
      <c r="AH62" s="20">
        <f t="shared" si="36"/>
        <v>2043</v>
      </c>
      <c r="AI62" s="20">
        <f t="shared" si="36"/>
        <v>2044</v>
      </c>
      <c r="AJ62" s="20">
        <f t="shared" si="36"/>
        <v>2045</v>
      </c>
      <c r="AK62" s="5"/>
      <c r="AL62" s="1"/>
      <c r="AM62" s="1"/>
    </row>
    <row r="63" spans="1:39" ht="16.5" thickBot="1">
      <c r="A63" s="18"/>
      <c r="B63" s="21"/>
      <c r="C63" s="21"/>
      <c r="D63" s="21"/>
      <c r="E63" s="21"/>
      <c r="F63" s="21" t="str">
        <f t="shared" si="36"/>
        <v>1º Ano</v>
      </c>
      <c r="G63" s="21" t="str">
        <f t="shared" si="36"/>
        <v>2º Ano</v>
      </c>
      <c r="H63" s="21" t="str">
        <f t="shared" si="36"/>
        <v>3º Ano</v>
      </c>
      <c r="I63" s="21" t="str">
        <f t="shared" si="36"/>
        <v>4º Ano</v>
      </c>
      <c r="J63" s="21" t="str">
        <f t="shared" si="36"/>
        <v>5º Ano</v>
      </c>
      <c r="K63" s="21" t="str">
        <f t="shared" si="36"/>
        <v>6º Ano</v>
      </c>
      <c r="L63" s="21" t="str">
        <f t="shared" si="36"/>
        <v>7º Ano</v>
      </c>
      <c r="M63" s="21" t="str">
        <f t="shared" si="36"/>
        <v>8º Ano</v>
      </c>
      <c r="N63" s="21" t="str">
        <f t="shared" si="36"/>
        <v>9º Ano</v>
      </c>
      <c r="O63" s="21" t="str">
        <f t="shared" si="36"/>
        <v>10º Ano</v>
      </c>
      <c r="P63" s="21" t="str">
        <f t="shared" si="36"/>
        <v>11º Ano</v>
      </c>
      <c r="Q63" s="21" t="str">
        <f t="shared" si="36"/>
        <v>12º Ano</v>
      </c>
      <c r="R63" s="21" t="str">
        <f t="shared" si="36"/>
        <v>13º Ano</v>
      </c>
      <c r="S63" s="21" t="str">
        <f t="shared" si="36"/>
        <v>14º Ano</v>
      </c>
      <c r="T63" s="21" t="str">
        <f t="shared" si="36"/>
        <v>15º Ano</v>
      </c>
      <c r="U63" s="21" t="str">
        <f t="shared" si="36"/>
        <v>16º Ano</v>
      </c>
      <c r="V63" s="21" t="str">
        <f t="shared" si="36"/>
        <v>17º Ano</v>
      </c>
      <c r="W63" s="21" t="str">
        <f t="shared" si="36"/>
        <v>18º Ano</v>
      </c>
      <c r="X63" s="21" t="str">
        <f t="shared" si="36"/>
        <v>19º Ano</v>
      </c>
      <c r="Y63" s="21" t="str">
        <f t="shared" si="36"/>
        <v>20º Ano</v>
      </c>
      <c r="Z63" s="21" t="str">
        <f t="shared" si="36"/>
        <v>21º Ano</v>
      </c>
      <c r="AA63" s="21" t="str">
        <f t="shared" si="36"/>
        <v>22º Ano</v>
      </c>
      <c r="AB63" s="21" t="str">
        <f t="shared" si="36"/>
        <v>23º Ano</v>
      </c>
      <c r="AC63" s="21" t="str">
        <f t="shared" si="36"/>
        <v>24º Ano</v>
      </c>
      <c r="AD63" s="21" t="str">
        <f t="shared" si="36"/>
        <v>25º Ano</v>
      </c>
      <c r="AE63" s="21" t="str">
        <f t="shared" si="36"/>
        <v>26º Ano</v>
      </c>
      <c r="AF63" s="21" t="str">
        <f t="shared" si="36"/>
        <v>27º Ano</v>
      </c>
      <c r="AG63" s="21" t="str">
        <f t="shared" si="36"/>
        <v>28º Ano</v>
      </c>
      <c r="AH63" s="21" t="str">
        <f t="shared" si="36"/>
        <v>29º Ano</v>
      </c>
      <c r="AI63" s="21" t="str">
        <f t="shared" si="36"/>
        <v>30º Ano</v>
      </c>
      <c r="AJ63" s="21" t="str">
        <f t="shared" si="36"/>
        <v>31º Ano</v>
      </c>
      <c r="AK63" s="5"/>
      <c r="AL63" s="1"/>
      <c r="AM63" s="1"/>
    </row>
    <row r="64" spans="1:39" ht="15.75">
      <c r="A64" s="6" t="s">
        <v>31</v>
      </c>
      <c r="B64" s="29"/>
      <c r="C64" s="29"/>
      <c r="D64" s="25"/>
      <c r="E64" s="25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K64" s="1"/>
      <c r="AL64" s="7"/>
      <c r="AM64" s="1"/>
    </row>
    <row r="65" spans="1:39" ht="15.75">
      <c r="A65" s="3" t="s">
        <v>56</v>
      </c>
      <c r="B65" s="29"/>
      <c r="C65" s="29"/>
      <c r="D65" s="25"/>
      <c r="E65" s="25"/>
      <c r="F65" s="22">
        <v>6400000</v>
      </c>
      <c r="G65" s="22">
        <v>6542351</v>
      </c>
      <c r="H65" s="22">
        <v>6687867</v>
      </c>
      <c r="I65" s="22">
        <v>6836621</v>
      </c>
      <c r="J65" s="22">
        <v>6988683</v>
      </c>
      <c r="K65" s="22">
        <v>7144127</v>
      </c>
      <c r="L65" s="22">
        <v>7303029</v>
      </c>
      <c r="M65" s="22">
        <v>7465465</v>
      </c>
      <c r="N65" s="22">
        <v>7631514</v>
      </c>
      <c r="O65" s="22">
        <v>7801256</v>
      </c>
      <c r="P65" s="22">
        <v>8152151</v>
      </c>
      <c r="Q65" s="22">
        <v>8333473</v>
      </c>
      <c r="R65" s="22">
        <v>8518829</v>
      </c>
      <c r="S65" s="22">
        <v>8708307</v>
      </c>
      <c r="T65" s="22">
        <v>8901999</v>
      </c>
      <c r="U65" s="22">
        <v>9100000</v>
      </c>
      <c r="V65" s="22">
        <v>9269381</v>
      </c>
      <c r="W65" s="22">
        <v>9441914</v>
      </c>
      <c r="X65" s="22">
        <v>9617659</v>
      </c>
      <c r="Y65" s="22">
        <v>9796675</v>
      </c>
      <c r="Z65" s="22">
        <v>9979023</v>
      </c>
      <c r="AA65" s="22">
        <v>10164765</v>
      </c>
      <c r="AB65" s="22">
        <v>10353964</v>
      </c>
      <c r="AC65" s="22">
        <v>10546685</v>
      </c>
      <c r="AD65" s="22">
        <v>10742993</v>
      </c>
      <c r="AE65" s="22">
        <v>10942955</v>
      </c>
      <c r="AF65" s="22">
        <v>11006204</v>
      </c>
      <c r="AG65" s="22">
        <v>11198150</v>
      </c>
      <c r="AH65" s="22">
        <v>11393444</v>
      </c>
      <c r="AI65" s="22">
        <v>11780722</v>
      </c>
      <c r="AJ65" s="30">
        <v>12000000</v>
      </c>
      <c r="AK65" s="1"/>
      <c r="AL65" s="7"/>
      <c r="AM65" s="1"/>
    </row>
    <row r="66" spans="1:39" ht="15.75">
      <c r="A66" s="8" t="s">
        <v>32</v>
      </c>
      <c r="B66" s="24"/>
      <c r="C66" s="24"/>
      <c r="D66" s="31"/>
      <c r="E66" s="31"/>
      <c r="F66" s="32">
        <v>1356160</v>
      </c>
      <c r="G66" s="32">
        <v>1386324</v>
      </c>
      <c r="H66" s="32">
        <v>1417159</v>
      </c>
      <c r="I66" s="32">
        <v>1448680</v>
      </c>
      <c r="J66" s="32">
        <v>1480902</v>
      </c>
      <c r="K66" s="32">
        <v>1513841</v>
      </c>
      <c r="L66" s="32">
        <v>1547512</v>
      </c>
      <c r="M66" s="32">
        <v>1581932</v>
      </c>
      <c r="N66" s="32">
        <v>1617118</v>
      </c>
      <c r="O66" s="32">
        <v>1653086</v>
      </c>
      <c r="P66" s="32">
        <v>1727441</v>
      </c>
      <c r="Q66" s="32">
        <v>1765863</v>
      </c>
      <c r="R66" s="32">
        <v>1805140</v>
      </c>
      <c r="S66" s="32">
        <v>1845290</v>
      </c>
      <c r="T66" s="32">
        <v>1886334</v>
      </c>
      <c r="U66" s="32">
        <v>1928290</v>
      </c>
      <c r="V66" s="32">
        <v>1964182</v>
      </c>
      <c r="W66" s="32">
        <v>2000742</v>
      </c>
      <c r="X66" s="32">
        <v>2037982</v>
      </c>
      <c r="Y66" s="32">
        <v>2075915</v>
      </c>
      <c r="Z66" s="32">
        <v>2114555</v>
      </c>
      <c r="AA66" s="32">
        <v>2153914</v>
      </c>
      <c r="AB66" s="32">
        <v>2194005</v>
      </c>
      <c r="AC66" s="32">
        <v>2234843</v>
      </c>
      <c r="AD66" s="32">
        <v>2276440</v>
      </c>
      <c r="AE66" s="32">
        <v>2318812</v>
      </c>
      <c r="AF66" s="32">
        <v>2332215</v>
      </c>
      <c r="AG66" s="32">
        <v>2372888</v>
      </c>
      <c r="AH66" s="32">
        <v>2414271</v>
      </c>
      <c r="AI66" s="32">
        <v>2496335</v>
      </c>
      <c r="AJ66" s="32">
        <v>2542800</v>
      </c>
      <c r="AK66" s="1"/>
      <c r="AL66" s="7">
        <f>SUM(F66:AJ66)</f>
        <v>59490971</v>
      </c>
      <c r="AM66" s="1"/>
    </row>
    <row r="67" spans="1:39" ht="15.75">
      <c r="A67" s="6"/>
      <c r="B67" s="33" t="s">
        <v>33</v>
      </c>
      <c r="C67" s="33" t="s">
        <v>34</v>
      </c>
      <c r="D67" s="33" t="s">
        <v>35</v>
      </c>
      <c r="E67" s="33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K67" s="1"/>
      <c r="AL67" s="7"/>
      <c r="AM67" s="1"/>
    </row>
    <row r="68" spans="1:39" ht="15.75">
      <c r="A68" s="2" t="s">
        <v>55</v>
      </c>
      <c r="B68" s="34" t="s">
        <v>36</v>
      </c>
      <c r="C68" s="34" t="s">
        <v>36</v>
      </c>
      <c r="D68" s="34" t="s">
        <v>36</v>
      </c>
      <c r="E68" s="34" t="s">
        <v>37</v>
      </c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1"/>
      <c r="AF68" s="31"/>
      <c r="AG68" s="31"/>
      <c r="AH68" s="31"/>
      <c r="AI68" s="31"/>
      <c r="AJ68" s="31"/>
      <c r="AK68" s="1"/>
      <c r="AL68" s="7"/>
      <c r="AM68" s="1" t="s">
        <v>33</v>
      </c>
    </row>
    <row r="69" spans="1:39" ht="15.75">
      <c r="A69" s="3" t="s">
        <v>38</v>
      </c>
      <c r="B69" s="35">
        <v>7.6599999999999997E-4</v>
      </c>
      <c r="C69" s="35">
        <v>8.5000000000000006E-5</v>
      </c>
      <c r="D69" s="35">
        <v>8.5099999999999998E-4</v>
      </c>
      <c r="E69" s="36">
        <v>4.68</v>
      </c>
      <c r="F69" s="22">
        <v>1160000</v>
      </c>
      <c r="G69" s="22">
        <v>1187165</v>
      </c>
      <c r="H69" s="22">
        <v>1214967</v>
      </c>
      <c r="I69" s="22">
        <v>1243419</v>
      </c>
      <c r="J69" s="22">
        <v>1272538</v>
      </c>
      <c r="K69" s="22">
        <v>1302339</v>
      </c>
      <c r="L69" s="22">
        <v>1332838</v>
      </c>
      <c r="M69" s="22">
        <v>1364050</v>
      </c>
      <c r="N69" s="22">
        <v>1395994</v>
      </c>
      <c r="O69" s="22">
        <v>1428686</v>
      </c>
      <c r="P69" s="22">
        <v>1496385</v>
      </c>
      <c r="Q69" s="22">
        <v>1531428</v>
      </c>
      <c r="R69" s="22">
        <v>1567291</v>
      </c>
      <c r="S69" s="22">
        <v>1603994</v>
      </c>
      <c r="T69" s="22">
        <v>1641557</v>
      </c>
      <c r="U69" s="22">
        <v>1680000</v>
      </c>
      <c r="V69" s="22">
        <v>1704091</v>
      </c>
      <c r="W69" s="22">
        <v>1728528</v>
      </c>
      <c r="X69" s="22">
        <v>1753316</v>
      </c>
      <c r="Y69" s="22">
        <v>1778458</v>
      </c>
      <c r="Z69" s="22">
        <v>1803962</v>
      </c>
      <c r="AA69" s="22">
        <v>1829831</v>
      </c>
      <c r="AB69" s="22">
        <v>1856071</v>
      </c>
      <c r="AC69" s="22">
        <v>1882687</v>
      </c>
      <c r="AD69" s="22">
        <v>1909685</v>
      </c>
      <c r="AE69" s="22">
        <v>1937070</v>
      </c>
      <c r="AF69" s="22">
        <v>1945708</v>
      </c>
      <c r="AG69" s="22">
        <v>1971854</v>
      </c>
      <c r="AH69" s="22">
        <v>1998352</v>
      </c>
      <c r="AI69" s="22">
        <v>2050594</v>
      </c>
      <c r="AJ69" s="30">
        <v>2080000</v>
      </c>
      <c r="AK69" s="1"/>
      <c r="AL69" s="7">
        <f>SUM(F69:AJ69)</f>
        <v>50652858</v>
      </c>
      <c r="AM69" s="9">
        <v>0.9</v>
      </c>
    </row>
    <row r="70" spans="1:39" ht="15.75">
      <c r="A70" s="3" t="s">
        <v>39</v>
      </c>
      <c r="B70" s="35">
        <v>8.6180000000000007E-3</v>
      </c>
      <c r="C70" s="35">
        <v>9.5799999999999998E-4</v>
      </c>
      <c r="D70" s="35">
        <v>9.5759999999999994E-3</v>
      </c>
      <c r="E70" s="36">
        <v>52.71</v>
      </c>
      <c r="F70" s="22">
        <v>12986004</v>
      </c>
      <c r="G70" s="22">
        <v>13274848</v>
      </c>
      <c r="H70" s="22">
        <v>13570116</v>
      </c>
      <c r="I70" s="22">
        <v>13871952</v>
      </c>
      <c r="J70" s="22">
        <v>14180502</v>
      </c>
      <c r="K70" s="22">
        <v>14495915</v>
      </c>
      <c r="L70" s="22">
        <v>14818343</v>
      </c>
      <c r="M70" s="22">
        <v>15147943</v>
      </c>
      <c r="N70" s="22">
        <v>15484874</v>
      </c>
      <c r="O70" s="22">
        <v>15829299</v>
      </c>
      <c r="P70" s="22">
        <v>16541303</v>
      </c>
      <c r="Q70" s="22">
        <v>16909226</v>
      </c>
      <c r="R70" s="22">
        <v>17285333</v>
      </c>
      <c r="S70" s="22">
        <v>17669806</v>
      </c>
      <c r="T70" s="22">
        <v>18062830</v>
      </c>
      <c r="U70" s="22">
        <v>18464596</v>
      </c>
      <c r="V70" s="22">
        <v>18808277</v>
      </c>
      <c r="W70" s="22">
        <v>19158356</v>
      </c>
      <c r="X70" s="22">
        <v>19514950</v>
      </c>
      <c r="Y70" s="22">
        <v>19878182</v>
      </c>
      <c r="Z70" s="22">
        <v>20248174</v>
      </c>
      <c r="AA70" s="22">
        <v>20625053</v>
      </c>
      <c r="AB70" s="22">
        <v>21008947</v>
      </c>
      <c r="AC70" s="22">
        <v>21399987</v>
      </c>
      <c r="AD70" s="22">
        <v>21798305</v>
      </c>
      <c r="AE70" s="22">
        <v>22204036</v>
      </c>
      <c r="AF70" s="22">
        <v>22332370</v>
      </c>
      <c r="AG70" s="22">
        <v>22721837</v>
      </c>
      <c r="AH70" s="22">
        <v>23118097</v>
      </c>
      <c r="AI70" s="22">
        <v>23903901</v>
      </c>
      <c r="AJ70" s="30">
        <v>24348824</v>
      </c>
      <c r="AK70" s="1"/>
      <c r="AL70" s="7">
        <f t="shared" ref="AL70:AL81" si="37">SUM(F70:AJ70)</f>
        <v>569662186</v>
      </c>
      <c r="AM70" s="9">
        <v>0.9</v>
      </c>
    </row>
    <row r="71" spans="1:39" ht="15.75">
      <c r="A71" s="3" t="s">
        <v>40</v>
      </c>
      <c r="B71" s="35">
        <v>5.3999999999999998E-5</v>
      </c>
      <c r="C71" s="35">
        <v>6.9999999999999999E-6</v>
      </c>
      <c r="D71" s="35">
        <v>6.0999999999999999E-5</v>
      </c>
      <c r="E71" s="36">
        <v>0.34</v>
      </c>
      <c r="F71" s="22">
        <v>84359</v>
      </c>
      <c r="G71" s="22">
        <v>86078</v>
      </c>
      <c r="H71" s="22">
        <v>87832</v>
      </c>
      <c r="I71" s="22">
        <v>89622</v>
      </c>
      <c r="J71" s="22">
        <v>91448</v>
      </c>
      <c r="K71" s="22">
        <v>93312</v>
      </c>
      <c r="L71" s="22">
        <v>95214</v>
      </c>
      <c r="M71" s="22">
        <v>97154</v>
      </c>
      <c r="N71" s="22">
        <v>99134</v>
      </c>
      <c r="O71" s="22">
        <v>101154</v>
      </c>
      <c r="P71" s="22">
        <v>105319</v>
      </c>
      <c r="Q71" s="22">
        <v>107465</v>
      </c>
      <c r="R71" s="22">
        <v>109655</v>
      </c>
      <c r="S71" s="22">
        <v>111889</v>
      </c>
      <c r="T71" s="22">
        <v>114169</v>
      </c>
      <c r="U71" s="22">
        <v>116496</v>
      </c>
      <c r="V71" s="22">
        <v>118614</v>
      </c>
      <c r="W71" s="22">
        <v>120771</v>
      </c>
      <c r="X71" s="22">
        <v>122967</v>
      </c>
      <c r="Y71" s="22">
        <v>125203</v>
      </c>
      <c r="Z71" s="22">
        <v>127479</v>
      </c>
      <c r="AA71" s="22">
        <v>129797</v>
      </c>
      <c r="AB71" s="22">
        <v>132157</v>
      </c>
      <c r="AC71" s="22">
        <v>134560</v>
      </c>
      <c r="AD71" s="22">
        <v>137006</v>
      </c>
      <c r="AE71" s="22">
        <v>139497</v>
      </c>
      <c r="AF71" s="22">
        <v>140285</v>
      </c>
      <c r="AG71" s="22">
        <v>142675</v>
      </c>
      <c r="AH71" s="22">
        <v>145106</v>
      </c>
      <c r="AI71" s="22">
        <v>149923</v>
      </c>
      <c r="AJ71" s="30">
        <v>152649</v>
      </c>
      <c r="AK71" s="1"/>
      <c r="AL71" s="7">
        <f t="shared" si="37"/>
        <v>3608989</v>
      </c>
      <c r="AM71" s="9">
        <v>0.88</v>
      </c>
    </row>
    <row r="72" spans="1:39" ht="15.75">
      <c r="A72" s="3" t="s">
        <v>41</v>
      </c>
      <c r="B72" s="35">
        <v>1.7730000000000001E-3</v>
      </c>
      <c r="C72" s="35">
        <v>5.9100000000000005E-4</v>
      </c>
      <c r="D72" s="35">
        <v>2.3640000000000002E-3</v>
      </c>
      <c r="E72" s="36">
        <v>13.01</v>
      </c>
      <c r="F72" s="22">
        <v>3283036</v>
      </c>
      <c r="G72" s="22">
        <v>3349613</v>
      </c>
      <c r="H72" s="22">
        <v>3417539</v>
      </c>
      <c r="I72" s="22">
        <v>3486844</v>
      </c>
      <c r="J72" s="22">
        <v>3557553</v>
      </c>
      <c r="K72" s="22">
        <v>3629697</v>
      </c>
      <c r="L72" s="22">
        <v>3703303</v>
      </c>
      <c r="M72" s="22">
        <v>3778403</v>
      </c>
      <c r="N72" s="22">
        <v>3855025</v>
      </c>
      <c r="O72" s="22">
        <v>3933201</v>
      </c>
      <c r="P72" s="22">
        <v>4094341</v>
      </c>
      <c r="Q72" s="22">
        <v>4177370</v>
      </c>
      <c r="R72" s="22">
        <v>4262083</v>
      </c>
      <c r="S72" s="22">
        <v>4348514</v>
      </c>
      <c r="T72" s="22">
        <v>4436697</v>
      </c>
      <c r="U72" s="22">
        <v>4526669</v>
      </c>
      <c r="V72" s="22">
        <v>4611430</v>
      </c>
      <c r="W72" s="22">
        <v>4697779</v>
      </c>
      <c r="X72" s="22">
        <v>4785744</v>
      </c>
      <c r="Y72" s="22">
        <v>4875357</v>
      </c>
      <c r="Z72" s="22">
        <v>4966648</v>
      </c>
      <c r="AA72" s="22">
        <v>5059648</v>
      </c>
      <c r="AB72" s="22">
        <v>5154389</v>
      </c>
      <c r="AC72" s="22">
        <v>5250904</v>
      </c>
      <c r="AD72" s="22">
        <v>5349227</v>
      </c>
      <c r="AE72" s="22">
        <v>5449391</v>
      </c>
      <c r="AF72" s="22">
        <v>5481075</v>
      </c>
      <c r="AG72" s="22">
        <v>5577237</v>
      </c>
      <c r="AH72" s="22">
        <v>5675086</v>
      </c>
      <c r="AI72" s="22">
        <v>5869156</v>
      </c>
      <c r="AJ72" s="30">
        <v>5979055</v>
      </c>
      <c r="AK72" s="1"/>
      <c r="AL72" s="7">
        <f t="shared" si="37"/>
        <v>140622014</v>
      </c>
      <c r="AM72" s="9">
        <v>0.75</v>
      </c>
    </row>
    <row r="73" spans="1:39" ht="15.75">
      <c r="A73" s="3" t="s">
        <v>42</v>
      </c>
      <c r="B73" s="35">
        <v>2.9500000000000001E-4</v>
      </c>
      <c r="C73" s="35">
        <v>9.7999999999999997E-5</v>
      </c>
      <c r="D73" s="35">
        <v>3.9300000000000001E-4</v>
      </c>
      <c r="E73" s="36">
        <v>2.16</v>
      </c>
      <c r="F73" s="22">
        <v>545978</v>
      </c>
      <c r="G73" s="22">
        <v>557104</v>
      </c>
      <c r="H73" s="22">
        <v>568457</v>
      </c>
      <c r="I73" s="22">
        <v>580041</v>
      </c>
      <c r="J73" s="22">
        <v>591861</v>
      </c>
      <c r="K73" s="22">
        <v>603922</v>
      </c>
      <c r="L73" s="22">
        <v>616229</v>
      </c>
      <c r="M73" s="22">
        <v>628787</v>
      </c>
      <c r="N73" s="22">
        <v>641600</v>
      </c>
      <c r="O73" s="22">
        <v>654675</v>
      </c>
      <c r="P73" s="22">
        <v>681629</v>
      </c>
      <c r="Q73" s="22">
        <v>695520</v>
      </c>
      <c r="R73" s="22">
        <v>709693</v>
      </c>
      <c r="S73" s="22">
        <v>724155</v>
      </c>
      <c r="T73" s="22">
        <v>738912</v>
      </c>
      <c r="U73" s="22">
        <v>753970</v>
      </c>
      <c r="V73" s="22">
        <v>767679</v>
      </c>
      <c r="W73" s="22">
        <v>781638</v>
      </c>
      <c r="X73" s="22">
        <v>795850</v>
      </c>
      <c r="Y73" s="22">
        <v>810320</v>
      </c>
      <c r="Z73" s="22">
        <v>825054</v>
      </c>
      <c r="AA73" s="22">
        <v>840056</v>
      </c>
      <c r="AB73" s="22">
        <v>855330</v>
      </c>
      <c r="AC73" s="22">
        <v>870882</v>
      </c>
      <c r="AD73" s="22">
        <v>886717</v>
      </c>
      <c r="AE73" s="22">
        <v>902840</v>
      </c>
      <c r="AF73" s="22">
        <v>907939</v>
      </c>
      <c r="AG73" s="22">
        <v>923407</v>
      </c>
      <c r="AH73" s="22">
        <v>939138</v>
      </c>
      <c r="AI73" s="22">
        <v>970317</v>
      </c>
      <c r="AJ73" s="30">
        <v>987960</v>
      </c>
      <c r="AK73" s="1"/>
      <c r="AL73" s="7">
        <f t="shared" si="37"/>
        <v>23357660</v>
      </c>
      <c r="AM73" s="9">
        <v>0.75</v>
      </c>
    </row>
    <row r="74" spans="1:39" ht="15.75">
      <c r="A74" s="3" t="s">
        <v>43</v>
      </c>
      <c r="B74" s="35">
        <v>1.33E-3</v>
      </c>
      <c r="C74" s="35">
        <v>3.3300000000000002E-4</v>
      </c>
      <c r="D74" s="35">
        <v>1.663E-3</v>
      </c>
      <c r="E74" s="36">
        <v>9.15</v>
      </c>
      <c r="F74" s="22">
        <v>2266684</v>
      </c>
      <c r="G74" s="22">
        <v>2315504</v>
      </c>
      <c r="H74" s="22">
        <v>2365375</v>
      </c>
      <c r="I74" s="22">
        <v>2416320</v>
      </c>
      <c r="J74" s="22">
        <v>2468363</v>
      </c>
      <c r="K74" s="22">
        <v>2521527</v>
      </c>
      <c r="L74" s="22">
        <v>2575835</v>
      </c>
      <c r="M74" s="22">
        <v>2631314</v>
      </c>
      <c r="N74" s="22">
        <v>2687987</v>
      </c>
      <c r="O74" s="22">
        <v>2745881</v>
      </c>
      <c r="P74" s="22">
        <v>2865436</v>
      </c>
      <c r="Q74" s="22">
        <v>2927151</v>
      </c>
      <c r="R74" s="22">
        <v>2990196</v>
      </c>
      <c r="S74" s="22">
        <v>3054599</v>
      </c>
      <c r="T74" s="22">
        <v>3120389</v>
      </c>
      <c r="U74" s="22">
        <v>3187596</v>
      </c>
      <c r="V74" s="22">
        <v>3249658</v>
      </c>
      <c r="W74" s="22">
        <v>3312929</v>
      </c>
      <c r="X74" s="22">
        <v>3377431</v>
      </c>
      <c r="Y74" s="22">
        <v>3443190</v>
      </c>
      <c r="Z74" s="22">
        <v>3510228</v>
      </c>
      <c r="AA74" s="22">
        <v>3578572</v>
      </c>
      <c r="AB74" s="22">
        <v>3648247</v>
      </c>
      <c r="AC74" s="22">
        <v>3719278</v>
      </c>
      <c r="AD74" s="22">
        <v>3791692</v>
      </c>
      <c r="AE74" s="22">
        <v>3865516</v>
      </c>
      <c r="AF74" s="22">
        <v>3888879</v>
      </c>
      <c r="AG74" s="22">
        <v>3959820</v>
      </c>
      <c r="AH74" s="22">
        <v>4032056</v>
      </c>
      <c r="AI74" s="22">
        <v>4175468</v>
      </c>
      <c r="AJ74" s="30">
        <v>4256764</v>
      </c>
      <c r="AK74" s="1"/>
      <c r="AL74" s="7">
        <f t="shared" si="37"/>
        <v>98949885</v>
      </c>
      <c r="AM74" s="9">
        <v>0.8</v>
      </c>
    </row>
    <row r="75" spans="1:39" ht="15.75">
      <c r="A75" s="3" t="s">
        <v>44</v>
      </c>
      <c r="B75" s="35">
        <v>1.9100000000000001E-4</v>
      </c>
      <c r="C75" s="35">
        <v>4.8000000000000001E-5</v>
      </c>
      <c r="D75" s="35">
        <v>2.3900000000000001E-4</v>
      </c>
      <c r="E75" s="36">
        <v>1.32</v>
      </c>
      <c r="F75" s="22">
        <v>325460</v>
      </c>
      <c r="G75" s="22">
        <v>332524</v>
      </c>
      <c r="H75" s="22">
        <v>339742</v>
      </c>
      <c r="I75" s="22">
        <v>347116</v>
      </c>
      <c r="J75" s="22">
        <v>354650</v>
      </c>
      <c r="K75" s="22">
        <v>362348</v>
      </c>
      <c r="L75" s="22">
        <v>370213</v>
      </c>
      <c r="M75" s="22">
        <v>378248</v>
      </c>
      <c r="N75" s="22">
        <v>386458</v>
      </c>
      <c r="O75" s="22">
        <v>394846</v>
      </c>
      <c r="P75" s="22">
        <v>412173</v>
      </c>
      <c r="Q75" s="22">
        <v>421119</v>
      </c>
      <c r="R75" s="22">
        <v>430260</v>
      </c>
      <c r="S75" s="22">
        <v>439599</v>
      </c>
      <c r="T75" s="22">
        <v>449140</v>
      </c>
      <c r="U75" s="22">
        <v>458889</v>
      </c>
      <c r="V75" s="22">
        <v>467882</v>
      </c>
      <c r="W75" s="22">
        <v>477051</v>
      </c>
      <c r="X75" s="22">
        <v>486400</v>
      </c>
      <c r="Y75" s="22">
        <v>495932</v>
      </c>
      <c r="Z75" s="22">
        <v>505651</v>
      </c>
      <c r="AA75" s="22">
        <v>515560</v>
      </c>
      <c r="AB75" s="22">
        <v>525664</v>
      </c>
      <c r="AC75" s="22">
        <v>535965</v>
      </c>
      <c r="AD75" s="22">
        <v>546469</v>
      </c>
      <c r="AE75" s="22">
        <v>557178</v>
      </c>
      <c r="AF75" s="22">
        <v>560568</v>
      </c>
      <c r="AG75" s="22">
        <v>570860</v>
      </c>
      <c r="AH75" s="22">
        <v>581342</v>
      </c>
      <c r="AI75" s="22">
        <v>602155</v>
      </c>
      <c r="AJ75" s="30">
        <v>613956</v>
      </c>
      <c r="AK75" s="1"/>
      <c r="AL75" s="7">
        <f t="shared" si="37"/>
        <v>14245418</v>
      </c>
      <c r="AM75" s="9">
        <v>0.8</v>
      </c>
    </row>
    <row r="76" spans="1:39" ht="15.75">
      <c r="A76" s="3" t="s">
        <v>45</v>
      </c>
      <c r="B76" s="35">
        <v>3.2699999999999998E-4</v>
      </c>
      <c r="C76" s="35">
        <v>1.76E-4</v>
      </c>
      <c r="D76" s="35">
        <v>5.0299999999999997E-4</v>
      </c>
      <c r="E76" s="36">
        <v>2.77</v>
      </c>
      <c r="F76" s="22">
        <v>964519</v>
      </c>
      <c r="G76" s="22">
        <v>964519</v>
      </c>
      <c r="H76" s="22">
        <v>964519</v>
      </c>
      <c r="I76" s="22">
        <v>964519</v>
      </c>
      <c r="J76" s="22">
        <v>964519</v>
      </c>
      <c r="K76" s="22">
        <v>964519</v>
      </c>
      <c r="L76" s="22">
        <v>964519</v>
      </c>
      <c r="M76" s="22">
        <v>964519</v>
      </c>
      <c r="N76" s="22">
        <v>964519</v>
      </c>
      <c r="O76" s="22">
        <v>964519</v>
      </c>
      <c r="P76" s="22">
        <v>964519</v>
      </c>
      <c r="Q76" s="22">
        <v>964519</v>
      </c>
      <c r="R76" s="22">
        <v>964519</v>
      </c>
      <c r="S76" s="22">
        <v>964519</v>
      </c>
      <c r="T76" s="22">
        <v>964519</v>
      </c>
      <c r="U76" s="22">
        <v>964519</v>
      </c>
      <c r="V76" s="22">
        <v>964519</v>
      </c>
      <c r="W76" s="22">
        <v>964519</v>
      </c>
      <c r="X76" s="22">
        <v>964519</v>
      </c>
      <c r="Y76" s="22">
        <v>964519</v>
      </c>
      <c r="Z76" s="22">
        <v>964519</v>
      </c>
      <c r="AA76" s="22">
        <v>964519</v>
      </c>
      <c r="AB76" s="22">
        <v>964519</v>
      </c>
      <c r="AC76" s="22">
        <v>964519</v>
      </c>
      <c r="AD76" s="22">
        <v>964519</v>
      </c>
      <c r="AE76" s="22">
        <v>964519</v>
      </c>
      <c r="AF76" s="22">
        <v>964519</v>
      </c>
      <c r="AG76" s="22">
        <v>964519</v>
      </c>
      <c r="AH76" s="22">
        <v>964519</v>
      </c>
      <c r="AI76" s="22">
        <v>964519</v>
      </c>
      <c r="AJ76" s="30">
        <v>964519</v>
      </c>
      <c r="AK76" s="1"/>
      <c r="AL76" s="7">
        <f t="shared" si="37"/>
        <v>29900089</v>
      </c>
      <c r="AM76" s="9">
        <v>0.65</v>
      </c>
    </row>
    <row r="77" spans="1:39" ht="15.75">
      <c r="A77" s="3" t="s">
        <v>46</v>
      </c>
      <c r="B77" s="35">
        <v>1.4319999999999999E-3</v>
      </c>
      <c r="C77" s="35">
        <v>3.1399999999999999E-4</v>
      </c>
      <c r="D77" s="35">
        <v>1.7459999999999999E-3</v>
      </c>
      <c r="E77" s="36">
        <v>9.61</v>
      </c>
      <c r="F77" s="22">
        <v>3350861</v>
      </c>
      <c r="G77" s="22">
        <v>3350861</v>
      </c>
      <c r="H77" s="22">
        <v>3350861</v>
      </c>
      <c r="I77" s="22">
        <v>3350861</v>
      </c>
      <c r="J77" s="22">
        <v>3350861</v>
      </c>
      <c r="K77" s="22">
        <v>3350861</v>
      </c>
      <c r="L77" s="22">
        <v>3350861</v>
      </c>
      <c r="M77" s="22">
        <v>3350861</v>
      </c>
      <c r="N77" s="22">
        <v>3350861</v>
      </c>
      <c r="O77" s="22">
        <v>3350861</v>
      </c>
      <c r="P77" s="22">
        <v>3350861</v>
      </c>
      <c r="Q77" s="22">
        <v>3350861</v>
      </c>
      <c r="R77" s="22">
        <v>3350861</v>
      </c>
      <c r="S77" s="22">
        <v>3350861</v>
      </c>
      <c r="T77" s="22">
        <v>3350861</v>
      </c>
      <c r="U77" s="22">
        <v>3350861</v>
      </c>
      <c r="V77" s="22">
        <v>3350861</v>
      </c>
      <c r="W77" s="22">
        <v>3350861</v>
      </c>
      <c r="X77" s="22">
        <v>3350861</v>
      </c>
      <c r="Y77" s="22">
        <v>3350861</v>
      </c>
      <c r="Z77" s="22">
        <v>3350861</v>
      </c>
      <c r="AA77" s="22">
        <v>3350861</v>
      </c>
      <c r="AB77" s="22">
        <v>3350861</v>
      </c>
      <c r="AC77" s="22">
        <v>3350861</v>
      </c>
      <c r="AD77" s="22">
        <v>3350861</v>
      </c>
      <c r="AE77" s="22">
        <v>3350861</v>
      </c>
      <c r="AF77" s="22">
        <v>3350861</v>
      </c>
      <c r="AG77" s="22">
        <v>3350861</v>
      </c>
      <c r="AH77" s="22">
        <v>3350861</v>
      </c>
      <c r="AI77" s="22">
        <v>3350861</v>
      </c>
      <c r="AJ77" s="30">
        <v>3350861</v>
      </c>
      <c r="AK77" s="1"/>
      <c r="AL77" s="7">
        <f t="shared" si="37"/>
        <v>103876691</v>
      </c>
      <c r="AM77" s="9">
        <v>0.82</v>
      </c>
    </row>
    <row r="78" spans="1:39" ht="15.75">
      <c r="A78" s="3" t="s">
        <v>47</v>
      </c>
      <c r="B78" s="35">
        <v>0</v>
      </c>
      <c r="C78" s="35">
        <v>3.4400000000000001E-4</v>
      </c>
      <c r="D78" s="35">
        <v>3.4400000000000001E-4</v>
      </c>
      <c r="E78" s="36">
        <v>1.89</v>
      </c>
      <c r="F78" s="22">
        <v>660000</v>
      </c>
      <c r="G78" s="22">
        <v>660000</v>
      </c>
      <c r="H78" s="22">
        <v>660000</v>
      </c>
      <c r="I78" s="22">
        <v>660000</v>
      </c>
      <c r="J78" s="22">
        <v>660000</v>
      </c>
      <c r="K78" s="22">
        <v>660000</v>
      </c>
      <c r="L78" s="22">
        <v>660000</v>
      </c>
      <c r="M78" s="22">
        <v>660000</v>
      </c>
      <c r="N78" s="22">
        <v>660000</v>
      </c>
      <c r="O78" s="22">
        <v>660000</v>
      </c>
      <c r="P78" s="22">
        <v>660000</v>
      </c>
      <c r="Q78" s="22">
        <v>660000</v>
      </c>
      <c r="R78" s="22">
        <v>660000</v>
      </c>
      <c r="S78" s="22">
        <v>660000</v>
      </c>
      <c r="T78" s="22">
        <v>660000</v>
      </c>
      <c r="U78" s="22">
        <v>660000</v>
      </c>
      <c r="V78" s="22">
        <v>660000</v>
      </c>
      <c r="W78" s="22">
        <v>660000</v>
      </c>
      <c r="X78" s="22">
        <v>660000</v>
      </c>
      <c r="Y78" s="22">
        <v>660000</v>
      </c>
      <c r="Z78" s="22">
        <v>660000</v>
      </c>
      <c r="AA78" s="22">
        <v>660000</v>
      </c>
      <c r="AB78" s="22">
        <v>660000</v>
      </c>
      <c r="AC78" s="22">
        <v>660000</v>
      </c>
      <c r="AD78" s="22">
        <v>660000</v>
      </c>
      <c r="AE78" s="22">
        <v>660000</v>
      </c>
      <c r="AF78" s="22">
        <v>660000</v>
      </c>
      <c r="AG78" s="22">
        <v>660000</v>
      </c>
      <c r="AH78" s="22">
        <v>660000</v>
      </c>
      <c r="AI78" s="22">
        <v>660000</v>
      </c>
      <c r="AJ78" s="30">
        <v>660000</v>
      </c>
      <c r="AK78" s="1"/>
      <c r="AL78" s="13">
        <f t="shared" si="37"/>
        <v>20460000</v>
      </c>
      <c r="AM78" s="10">
        <v>0</v>
      </c>
    </row>
    <row r="79" spans="1:39" ht="15.75">
      <c r="A79" s="3" t="s">
        <v>48</v>
      </c>
      <c r="B79" s="35">
        <v>0</v>
      </c>
      <c r="C79" s="35">
        <v>2.23E-4</v>
      </c>
      <c r="D79" s="35">
        <v>2.23E-4</v>
      </c>
      <c r="E79" s="36">
        <v>1.23</v>
      </c>
      <c r="F79" s="22">
        <v>428000</v>
      </c>
      <c r="G79" s="22">
        <v>428000</v>
      </c>
      <c r="H79" s="22">
        <v>428000</v>
      </c>
      <c r="I79" s="22">
        <v>428000</v>
      </c>
      <c r="J79" s="22">
        <v>428000</v>
      </c>
      <c r="K79" s="22">
        <v>428000</v>
      </c>
      <c r="L79" s="22">
        <v>428000</v>
      </c>
      <c r="M79" s="22">
        <v>428000</v>
      </c>
      <c r="N79" s="22">
        <v>428000</v>
      </c>
      <c r="O79" s="22">
        <v>428000</v>
      </c>
      <c r="P79" s="22">
        <v>428000</v>
      </c>
      <c r="Q79" s="22">
        <v>428000</v>
      </c>
      <c r="R79" s="22">
        <v>428000</v>
      </c>
      <c r="S79" s="22">
        <v>428000</v>
      </c>
      <c r="T79" s="22">
        <v>428000</v>
      </c>
      <c r="U79" s="22">
        <v>428000</v>
      </c>
      <c r="V79" s="22">
        <v>428000</v>
      </c>
      <c r="W79" s="22">
        <v>428000</v>
      </c>
      <c r="X79" s="22">
        <v>428000</v>
      </c>
      <c r="Y79" s="22">
        <v>428000</v>
      </c>
      <c r="Z79" s="22">
        <v>428000</v>
      </c>
      <c r="AA79" s="22">
        <v>428000</v>
      </c>
      <c r="AB79" s="22">
        <v>428000</v>
      </c>
      <c r="AC79" s="22">
        <v>428000</v>
      </c>
      <c r="AD79" s="22">
        <v>428000</v>
      </c>
      <c r="AE79" s="22">
        <v>428000</v>
      </c>
      <c r="AF79" s="22">
        <v>428000</v>
      </c>
      <c r="AG79" s="22">
        <v>428000</v>
      </c>
      <c r="AH79" s="22">
        <v>428000</v>
      </c>
      <c r="AI79" s="22">
        <v>428000</v>
      </c>
      <c r="AJ79" s="30">
        <v>428000</v>
      </c>
      <c r="AK79" s="1"/>
      <c r="AL79" s="13">
        <f t="shared" si="37"/>
        <v>13268000</v>
      </c>
      <c r="AM79" s="10">
        <v>0</v>
      </c>
    </row>
    <row r="80" spans="1:39" ht="15.75">
      <c r="A80" s="3" t="s">
        <v>49</v>
      </c>
      <c r="B80" s="35">
        <v>0</v>
      </c>
      <c r="C80" s="35">
        <v>6.4999999999999994E-5</v>
      </c>
      <c r="D80" s="35">
        <v>6.4999999999999994E-5</v>
      </c>
      <c r="E80" s="36">
        <v>0.36</v>
      </c>
      <c r="F80" s="22">
        <v>125000</v>
      </c>
      <c r="G80" s="22">
        <v>125000</v>
      </c>
      <c r="H80" s="22">
        <v>125000</v>
      </c>
      <c r="I80" s="22">
        <v>125000</v>
      </c>
      <c r="J80" s="22">
        <v>125000</v>
      </c>
      <c r="K80" s="22">
        <v>125000</v>
      </c>
      <c r="L80" s="22">
        <v>125000</v>
      </c>
      <c r="M80" s="22">
        <v>125000</v>
      </c>
      <c r="N80" s="22">
        <v>125000</v>
      </c>
      <c r="O80" s="22">
        <v>125000</v>
      </c>
      <c r="P80" s="22">
        <v>125000</v>
      </c>
      <c r="Q80" s="22">
        <v>125000</v>
      </c>
      <c r="R80" s="22">
        <v>125000</v>
      </c>
      <c r="S80" s="22">
        <v>125000</v>
      </c>
      <c r="T80" s="22">
        <v>125000</v>
      </c>
      <c r="U80" s="22">
        <v>125000</v>
      </c>
      <c r="V80" s="22">
        <v>125000</v>
      </c>
      <c r="W80" s="22">
        <v>125000</v>
      </c>
      <c r="X80" s="22">
        <v>125000</v>
      </c>
      <c r="Y80" s="22">
        <v>125000</v>
      </c>
      <c r="Z80" s="22">
        <v>125000</v>
      </c>
      <c r="AA80" s="22">
        <v>125000</v>
      </c>
      <c r="AB80" s="22">
        <v>125000</v>
      </c>
      <c r="AC80" s="22">
        <v>125000</v>
      </c>
      <c r="AD80" s="22">
        <v>125000</v>
      </c>
      <c r="AE80" s="22">
        <v>125000</v>
      </c>
      <c r="AF80" s="22">
        <v>125000</v>
      </c>
      <c r="AG80" s="22">
        <v>125000</v>
      </c>
      <c r="AH80" s="22">
        <v>125000</v>
      </c>
      <c r="AI80" s="22">
        <v>125000</v>
      </c>
      <c r="AJ80" s="30">
        <v>125000</v>
      </c>
      <c r="AK80" s="1"/>
      <c r="AL80" s="13">
        <f t="shared" si="37"/>
        <v>3875000</v>
      </c>
      <c r="AM80" s="10">
        <v>0</v>
      </c>
    </row>
    <row r="81" spans="1:39" ht="16.5" thickBot="1">
      <c r="A81" s="8" t="s">
        <v>50</v>
      </c>
      <c r="B81" s="37">
        <v>0</v>
      </c>
      <c r="C81" s="37">
        <v>1.4100000000000001E-4</v>
      </c>
      <c r="D81" s="35">
        <v>1.4100000000000001E-4</v>
      </c>
      <c r="E81" s="38">
        <v>0.78</v>
      </c>
      <c r="F81" s="32">
        <v>270000</v>
      </c>
      <c r="G81" s="32">
        <v>270000</v>
      </c>
      <c r="H81" s="32">
        <v>270000</v>
      </c>
      <c r="I81" s="22">
        <v>270000</v>
      </c>
      <c r="J81" s="22">
        <v>270000</v>
      </c>
      <c r="K81" s="32">
        <v>270000</v>
      </c>
      <c r="L81" s="32">
        <v>270000</v>
      </c>
      <c r="M81" s="32">
        <v>270000</v>
      </c>
      <c r="N81" s="32">
        <v>270000</v>
      </c>
      <c r="O81" s="32">
        <v>270000</v>
      </c>
      <c r="P81" s="32">
        <v>270000</v>
      </c>
      <c r="Q81" s="32">
        <v>270000</v>
      </c>
      <c r="R81" s="32">
        <v>270000</v>
      </c>
      <c r="S81" s="32">
        <v>270000</v>
      </c>
      <c r="T81" s="32">
        <v>270000</v>
      </c>
      <c r="U81" s="32">
        <v>270000</v>
      </c>
      <c r="V81" s="32">
        <v>270000</v>
      </c>
      <c r="W81" s="32">
        <v>270000</v>
      </c>
      <c r="X81" s="32">
        <v>270000</v>
      </c>
      <c r="Y81" s="32">
        <v>270000</v>
      </c>
      <c r="Z81" s="32">
        <v>270000</v>
      </c>
      <c r="AA81" s="32">
        <v>270000</v>
      </c>
      <c r="AB81" s="32">
        <v>270000</v>
      </c>
      <c r="AC81" s="32">
        <v>270000</v>
      </c>
      <c r="AD81" s="32">
        <v>270000</v>
      </c>
      <c r="AE81" s="32">
        <v>270000</v>
      </c>
      <c r="AF81" s="32">
        <v>270000</v>
      </c>
      <c r="AG81" s="32">
        <v>270000</v>
      </c>
      <c r="AH81" s="32">
        <v>270000</v>
      </c>
      <c r="AI81" s="32">
        <v>270000</v>
      </c>
      <c r="AJ81" s="32">
        <v>270000</v>
      </c>
      <c r="AK81" s="1"/>
      <c r="AL81" s="13">
        <f t="shared" si="37"/>
        <v>8370000</v>
      </c>
      <c r="AM81" s="10">
        <v>0</v>
      </c>
    </row>
    <row r="82" spans="1:39" ht="15.75">
      <c r="A82" s="16" t="s">
        <v>51</v>
      </c>
      <c r="B82" s="47">
        <v>1.4786000000000001E-2</v>
      </c>
      <c r="C82" s="47">
        <v>3.3830000000000002E-3</v>
      </c>
      <c r="D82" s="47">
        <v>1.8169000000000001E-2</v>
      </c>
      <c r="E82" s="50">
        <v>100</v>
      </c>
      <c r="F82" s="49">
        <v>26449901</v>
      </c>
      <c r="G82" s="49">
        <v>26901216</v>
      </c>
      <c r="H82" s="49">
        <v>27362408</v>
      </c>
      <c r="I82" s="49">
        <v>27833694</v>
      </c>
      <c r="J82" s="49">
        <v>28315295</v>
      </c>
      <c r="K82" s="49">
        <v>28807440</v>
      </c>
      <c r="L82" s="49">
        <v>29310355</v>
      </c>
      <c r="M82" s="49">
        <v>29824279</v>
      </c>
      <c r="N82" s="49">
        <v>30349452</v>
      </c>
      <c r="O82" s="49">
        <v>30886122</v>
      </c>
      <c r="P82" s="49">
        <v>31994966</v>
      </c>
      <c r="Q82" s="49">
        <v>32567659</v>
      </c>
      <c r="R82" s="49">
        <v>33152891</v>
      </c>
      <c r="S82" s="49">
        <v>33750936</v>
      </c>
      <c r="T82" s="49">
        <v>34362074</v>
      </c>
      <c r="U82" s="49">
        <v>34986596</v>
      </c>
      <c r="V82" s="49">
        <v>35526011</v>
      </c>
      <c r="W82" s="49">
        <v>36075432</v>
      </c>
      <c r="X82" s="49">
        <v>36635038</v>
      </c>
      <c r="Y82" s="49">
        <v>37205022</v>
      </c>
      <c r="Z82" s="49">
        <v>37785576</v>
      </c>
      <c r="AA82" s="49">
        <v>38376897</v>
      </c>
      <c r="AB82" s="49">
        <v>38979185</v>
      </c>
      <c r="AC82" s="49">
        <v>39592643</v>
      </c>
      <c r="AD82" s="49">
        <v>40217481</v>
      </c>
      <c r="AE82" s="49">
        <v>40853908</v>
      </c>
      <c r="AF82" s="49">
        <v>41055204</v>
      </c>
      <c r="AG82" s="49">
        <v>41666070</v>
      </c>
      <c r="AH82" s="49">
        <v>42287557</v>
      </c>
      <c r="AI82" s="49">
        <v>43519894</v>
      </c>
      <c r="AJ82" s="49">
        <v>44217588</v>
      </c>
      <c r="AK82" s="1"/>
      <c r="AL82" s="7">
        <f>SUM(AL69:AL81)</f>
        <v>1080848790</v>
      </c>
      <c r="AM82" s="1"/>
    </row>
    <row r="83" spans="1:39" ht="15.75">
      <c r="A83" s="74" t="s">
        <v>52</v>
      </c>
      <c r="B83" s="75"/>
      <c r="C83" s="75"/>
      <c r="D83" s="75"/>
      <c r="E83" s="75"/>
      <c r="F83" s="76">
        <v>1.9504000000000001E-2</v>
      </c>
      <c r="G83" s="76">
        <v>1.9404999999999999E-2</v>
      </c>
      <c r="H83" s="76">
        <v>1.9307999999999999E-2</v>
      </c>
      <c r="I83" s="76">
        <v>1.9213000000000001E-2</v>
      </c>
      <c r="J83" s="76">
        <v>1.9120000000000002E-2</v>
      </c>
      <c r="K83" s="76">
        <v>1.9029000000000001E-2</v>
      </c>
      <c r="L83" s="76">
        <v>1.8939999999999999E-2</v>
      </c>
      <c r="M83" s="76">
        <v>1.8853000000000002E-2</v>
      </c>
      <c r="N83" s="76">
        <v>1.8768E-2</v>
      </c>
      <c r="O83" s="76">
        <v>1.8683999999999999E-2</v>
      </c>
      <c r="P83" s="76">
        <v>1.8522E-2</v>
      </c>
      <c r="Q83" s="76">
        <v>1.8443000000000001E-2</v>
      </c>
      <c r="R83" s="76">
        <v>1.8366E-2</v>
      </c>
      <c r="S83" s="76">
        <v>1.8290000000000001E-2</v>
      </c>
      <c r="T83" s="76">
        <v>1.8216E-2</v>
      </c>
      <c r="U83" s="76">
        <v>1.8144E-2</v>
      </c>
      <c r="V83" s="76">
        <v>1.8086999999999999E-2</v>
      </c>
      <c r="W83" s="76">
        <v>1.8030999999999998E-2</v>
      </c>
      <c r="X83" s="76">
        <v>1.7975999999999999E-2</v>
      </c>
      <c r="Y83" s="76">
        <v>1.7922E-2</v>
      </c>
      <c r="Z83" s="76">
        <v>1.7868999999999999E-2</v>
      </c>
      <c r="AA83" s="76">
        <v>1.7817E-2</v>
      </c>
      <c r="AB83" s="76">
        <v>1.7766000000000001E-2</v>
      </c>
      <c r="AC83" s="76">
        <v>1.7715999999999999E-2</v>
      </c>
      <c r="AD83" s="76">
        <v>1.7666999999999999E-2</v>
      </c>
      <c r="AE83" s="76">
        <v>1.7618000000000002E-2</v>
      </c>
      <c r="AF83" s="76">
        <v>1.7604000000000002E-2</v>
      </c>
      <c r="AG83" s="76">
        <v>1.7559000000000002E-2</v>
      </c>
      <c r="AH83" s="76">
        <v>1.7516E-2</v>
      </c>
      <c r="AI83" s="76">
        <v>1.7434000000000002E-2</v>
      </c>
      <c r="AJ83" s="76">
        <v>1.7389000000000002E-2</v>
      </c>
      <c r="AK83" s="1"/>
      <c r="AL83" s="11">
        <f>+AL82/AL66/1000</f>
        <v>1.8168282881111487E-2</v>
      </c>
      <c r="AM83" s="1"/>
    </row>
    <row r="84" spans="1:39" ht="15.75">
      <c r="A84" s="74" t="s">
        <v>53</v>
      </c>
      <c r="B84" s="77"/>
      <c r="C84" s="77"/>
      <c r="D84" s="77"/>
      <c r="E84" s="77"/>
      <c r="F84" s="78">
        <f>+B82</f>
        <v>1.4786000000000001E-2</v>
      </c>
      <c r="G84" s="78">
        <f>+F84</f>
        <v>1.4786000000000001E-2</v>
      </c>
      <c r="H84" s="78">
        <f t="shared" ref="H84:AJ84" si="38">+G84</f>
        <v>1.4786000000000001E-2</v>
      </c>
      <c r="I84" s="78">
        <f t="shared" si="38"/>
        <v>1.4786000000000001E-2</v>
      </c>
      <c r="J84" s="78">
        <f t="shared" si="38"/>
        <v>1.4786000000000001E-2</v>
      </c>
      <c r="K84" s="78">
        <f t="shared" si="38"/>
        <v>1.4786000000000001E-2</v>
      </c>
      <c r="L84" s="78">
        <f t="shared" si="38"/>
        <v>1.4786000000000001E-2</v>
      </c>
      <c r="M84" s="78">
        <f t="shared" si="38"/>
        <v>1.4786000000000001E-2</v>
      </c>
      <c r="N84" s="78">
        <f t="shared" si="38"/>
        <v>1.4786000000000001E-2</v>
      </c>
      <c r="O84" s="78">
        <f t="shared" si="38"/>
        <v>1.4786000000000001E-2</v>
      </c>
      <c r="P84" s="78">
        <f t="shared" si="38"/>
        <v>1.4786000000000001E-2</v>
      </c>
      <c r="Q84" s="78">
        <f t="shared" si="38"/>
        <v>1.4786000000000001E-2</v>
      </c>
      <c r="R84" s="78">
        <f t="shared" si="38"/>
        <v>1.4786000000000001E-2</v>
      </c>
      <c r="S84" s="78">
        <f t="shared" si="38"/>
        <v>1.4786000000000001E-2</v>
      </c>
      <c r="T84" s="78">
        <f t="shared" si="38"/>
        <v>1.4786000000000001E-2</v>
      </c>
      <c r="U84" s="78">
        <f t="shared" si="38"/>
        <v>1.4786000000000001E-2</v>
      </c>
      <c r="V84" s="78">
        <f t="shared" si="38"/>
        <v>1.4786000000000001E-2</v>
      </c>
      <c r="W84" s="78">
        <f t="shared" si="38"/>
        <v>1.4786000000000001E-2</v>
      </c>
      <c r="X84" s="78">
        <f t="shared" si="38"/>
        <v>1.4786000000000001E-2</v>
      </c>
      <c r="Y84" s="78">
        <f t="shared" si="38"/>
        <v>1.4786000000000001E-2</v>
      </c>
      <c r="Z84" s="78">
        <f t="shared" si="38"/>
        <v>1.4786000000000001E-2</v>
      </c>
      <c r="AA84" s="78">
        <f t="shared" si="38"/>
        <v>1.4786000000000001E-2</v>
      </c>
      <c r="AB84" s="78">
        <f t="shared" si="38"/>
        <v>1.4786000000000001E-2</v>
      </c>
      <c r="AC84" s="78">
        <f t="shared" si="38"/>
        <v>1.4786000000000001E-2</v>
      </c>
      <c r="AD84" s="78">
        <f t="shared" si="38"/>
        <v>1.4786000000000001E-2</v>
      </c>
      <c r="AE84" s="78">
        <f t="shared" si="38"/>
        <v>1.4786000000000001E-2</v>
      </c>
      <c r="AF84" s="78">
        <f t="shared" si="38"/>
        <v>1.4786000000000001E-2</v>
      </c>
      <c r="AG84" s="78">
        <f t="shared" si="38"/>
        <v>1.4786000000000001E-2</v>
      </c>
      <c r="AH84" s="78">
        <f t="shared" si="38"/>
        <v>1.4786000000000001E-2</v>
      </c>
      <c r="AI84" s="78">
        <f t="shared" si="38"/>
        <v>1.4786000000000001E-2</v>
      </c>
      <c r="AJ84" s="78">
        <f t="shared" si="38"/>
        <v>1.4786000000000001E-2</v>
      </c>
      <c r="AK84" s="1"/>
      <c r="AL84" s="11"/>
      <c r="AM84" s="1"/>
    </row>
    <row r="85" spans="1:39" ht="16.5" thickBot="1">
      <c r="A85" s="15" t="s">
        <v>54</v>
      </c>
      <c r="B85" s="79"/>
      <c r="C85" s="79"/>
      <c r="D85" s="79"/>
      <c r="E85" s="79"/>
      <c r="F85" s="80">
        <f>+F83-F84</f>
        <v>4.718E-3</v>
      </c>
      <c r="G85" s="80">
        <f>+G83-G84</f>
        <v>4.6189999999999981E-3</v>
      </c>
      <c r="H85" s="80">
        <f t="shared" ref="H85" si="39">+H83-H84</f>
        <v>4.5219999999999982E-3</v>
      </c>
      <c r="I85" s="80">
        <f t="shared" ref="I85" si="40">+I83-I84</f>
        <v>4.4270000000000004E-3</v>
      </c>
      <c r="J85" s="80">
        <f t="shared" ref="J85" si="41">+J83-J84</f>
        <v>4.334000000000001E-3</v>
      </c>
      <c r="K85" s="80">
        <f t="shared" ref="K85" si="42">+K83-K84</f>
        <v>4.2430000000000002E-3</v>
      </c>
      <c r="L85" s="80">
        <f t="shared" ref="L85" si="43">+L83-L84</f>
        <v>4.153999999999998E-3</v>
      </c>
      <c r="M85" s="80">
        <f t="shared" ref="M85" si="44">+M83-M84</f>
        <v>4.0670000000000012E-3</v>
      </c>
      <c r="N85" s="80">
        <f t="shared" ref="N85" si="45">+N83-N84</f>
        <v>3.9819999999999994E-3</v>
      </c>
      <c r="O85" s="80">
        <f t="shared" ref="O85" si="46">+O83-O84</f>
        <v>3.8979999999999987E-3</v>
      </c>
      <c r="P85" s="80">
        <f t="shared" ref="P85" si="47">+P83-P84</f>
        <v>3.7359999999999997E-3</v>
      </c>
      <c r="Q85" s="80">
        <f t="shared" ref="Q85" si="48">+Q83-Q84</f>
        <v>3.6570000000000005E-3</v>
      </c>
      <c r="R85" s="80">
        <f t="shared" ref="R85" si="49">+R83-R84</f>
        <v>3.5799999999999998E-3</v>
      </c>
      <c r="S85" s="80">
        <f t="shared" ref="S85" si="50">+S83-S84</f>
        <v>3.5040000000000002E-3</v>
      </c>
      <c r="T85" s="80">
        <f t="shared" ref="T85" si="51">+T83-T84</f>
        <v>3.429999999999999E-3</v>
      </c>
      <c r="U85" s="80">
        <f t="shared" ref="U85" si="52">+U83-U84</f>
        <v>3.3579999999999999E-3</v>
      </c>
      <c r="V85" s="80">
        <f t="shared" ref="V85" si="53">+V83-V84</f>
        <v>3.3009999999999984E-3</v>
      </c>
      <c r="W85" s="80">
        <f t="shared" ref="W85" si="54">+W83-W84</f>
        <v>3.2449999999999979E-3</v>
      </c>
      <c r="X85" s="80">
        <f t="shared" ref="X85" si="55">+X83-X84</f>
        <v>3.1899999999999984E-3</v>
      </c>
      <c r="Y85" s="80">
        <f t="shared" ref="Y85" si="56">+Y83-Y84</f>
        <v>3.1359999999999999E-3</v>
      </c>
      <c r="Z85" s="80">
        <f t="shared" ref="Z85" si="57">+Z83-Z84</f>
        <v>3.0829999999999989E-3</v>
      </c>
      <c r="AA85" s="80">
        <f t="shared" ref="AA85" si="58">+AA83-AA84</f>
        <v>3.030999999999999E-3</v>
      </c>
      <c r="AB85" s="80">
        <f t="shared" ref="AB85" si="59">+AB83-AB84</f>
        <v>2.98E-3</v>
      </c>
      <c r="AC85" s="80">
        <f t="shared" ref="AC85" si="60">+AC83-AC84</f>
        <v>2.9299999999999986E-3</v>
      </c>
      <c r="AD85" s="80">
        <f t="shared" ref="AD85" si="61">+AD83-AD84</f>
        <v>2.8809999999999981E-3</v>
      </c>
      <c r="AE85" s="80">
        <f t="shared" ref="AE85" si="62">+AE83-AE84</f>
        <v>2.8320000000000012E-3</v>
      </c>
      <c r="AF85" s="80">
        <f t="shared" ref="AF85" si="63">+AF83-AF84</f>
        <v>2.8180000000000011E-3</v>
      </c>
      <c r="AG85" s="80">
        <f t="shared" ref="AG85" si="64">+AG83-AG84</f>
        <v>2.7730000000000012E-3</v>
      </c>
      <c r="AH85" s="80">
        <f t="shared" ref="AH85" si="65">+AH83-AH84</f>
        <v>2.7299999999999998E-3</v>
      </c>
      <c r="AI85" s="80">
        <f t="shared" ref="AI85" si="66">+AI83-AI84</f>
        <v>2.648000000000001E-3</v>
      </c>
      <c r="AJ85" s="80">
        <f t="shared" ref="AJ85" si="67">+AJ83-AJ84</f>
        <v>2.6030000000000011E-3</v>
      </c>
      <c r="AK85" s="1"/>
      <c r="AL85" s="11"/>
      <c r="AM85" s="1"/>
    </row>
    <row r="86" spans="1:39" ht="15.75">
      <c r="A86" s="3" t="s">
        <v>57</v>
      </c>
      <c r="B86" s="3"/>
      <c r="C86" s="3"/>
      <c r="D86" s="3"/>
      <c r="E86" s="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1"/>
      <c r="AL86" s="11"/>
      <c r="AM86" s="1"/>
    </row>
    <row r="87" spans="1:39" ht="15.75">
      <c r="A87" s="3"/>
      <c r="B87" s="3"/>
      <c r="C87" s="3"/>
      <c r="D87" s="3"/>
      <c r="E87" s="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1"/>
      <c r="AL87" s="11"/>
      <c r="AM87" s="1"/>
    </row>
    <row r="88" spans="1:39" ht="15.75">
      <c r="A88" s="3"/>
      <c r="B88" s="3"/>
      <c r="C88" s="3"/>
      <c r="D88" s="3"/>
      <c r="E88" s="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1"/>
      <c r="AL88" s="11"/>
      <c r="AM88" s="1"/>
    </row>
    <row r="89" spans="1:39" ht="15.75">
      <c r="A89" s="3"/>
      <c r="B89" s="3"/>
      <c r="C89" s="3"/>
      <c r="D89" s="3"/>
      <c r="E89" s="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1"/>
      <c r="AL89" s="11"/>
      <c r="AM89" s="1"/>
    </row>
    <row r="90" spans="1:39" ht="15.75">
      <c r="A90" s="91" t="s">
        <v>63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1"/>
      <c r="AL90" s="1"/>
      <c r="AM90" s="1"/>
    </row>
    <row r="91" spans="1:39" ht="16.5" thickBot="1">
      <c r="A91" s="2"/>
      <c r="B91" s="2"/>
      <c r="C91" s="54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54"/>
      <c r="AF91" s="54"/>
      <c r="AG91" s="54"/>
      <c r="AH91" s="54"/>
      <c r="AI91" s="54"/>
      <c r="AJ91" s="54"/>
      <c r="AK91" s="1"/>
      <c r="AL91" s="1"/>
      <c r="AM91" s="1"/>
    </row>
    <row r="92" spans="1:39" ht="15.75">
      <c r="A92" s="4"/>
      <c r="B92" s="55"/>
      <c r="C92" s="55"/>
      <c r="D92" s="56"/>
      <c r="E92" s="4"/>
      <c r="F92" s="57">
        <f t="shared" ref="F92:AJ93" si="68">F62</f>
        <v>2015</v>
      </c>
      <c r="G92" s="57">
        <f t="shared" si="68"/>
        <v>2016</v>
      </c>
      <c r="H92" s="57">
        <f t="shared" si="68"/>
        <v>2017</v>
      </c>
      <c r="I92" s="57">
        <f t="shared" si="68"/>
        <v>2018</v>
      </c>
      <c r="J92" s="57">
        <f t="shared" si="68"/>
        <v>2019</v>
      </c>
      <c r="K92" s="57">
        <f t="shared" si="68"/>
        <v>2020</v>
      </c>
      <c r="L92" s="57">
        <f t="shared" si="68"/>
        <v>2021</v>
      </c>
      <c r="M92" s="57">
        <f t="shared" si="68"/>
        <v>2022</v>
      </c>
      <c r="N92" s="57">
        <f t="shared" si="68"/>
        <v>2023</v>
      </c>
      <c r="O92" s="57">
        <f t="shared" si="68"/>
        <v>2024</v>
      </c>
      <c r="P92" s="57">
        <f t="shared" si="68"/>
        <v>2025</v>
      </c>
      <c r="Q92" s="57">
        <f t="shared" si="68"/>
        <v>2026</v>
      </c>
      <c r="R92" s="57">
        <f t="shared" si="68"/>
        <v>2027</v>
      </c>
      <c r="S92" s="57">
        <f t="shared" si="68"/>
        <v>2028</v>
      </c>
      <c r="T92" s="57">
        <f t="shared" si="68"/>
        <v>2029</v>
      </c>
      <c r="U92" s="57">
        <f t="shared" si="68"/>
        <v>2030</v>
      </c>
      <c r="V92" s="57">
        <f t="shared" si="68"/>
        <v>2031</v>
      </c>
      <c r="W92" s="57">
        <f t="shared" si="68"/>
        <v>2032</v>
      </c>
      <c r="X92" s="57">
        <f t="shared" si="68"/>
        <v>2033</v>
      </c>
      <c r="Y92" s="57">
        <f t="shared" si="68"/>
        <v>2034</v>
      </c>
      <c r="Z92" s="57">
        <f t="shared" si="68"/>
        <v>2035</v>
      </c>
      <c r="AA92" s="57">
        <f t="shared" si="68"/>
        <v>2036</v>
      </c>
      <c r="AB92" s="57">
        <f t="shared" si="68"/>
        <v>2037</v>
      </c>
      <c r="AC92" s="57">
        <f t="shared" si="68"/>
        <v>2038</v>
      </c>
      <c r="AD92" s="57">
        <f t="shared" si="68"/>
        <v>2039</v>
      </c>
      <c r="AE92" s="57">
        <f t="shared" si="68"/>
        <v>2040</v>
      </c>
      <c r="AF92" s="57">
        <f t="shared" si="68"/>
        <v>2041</v>
      </c>
      <c r="AG92" s="57">
        <f t="shared" si="68"/>
        <v>2042</v>
      </c>
      <c r="AH92" s="57">
        <f t="shared" si="68"/>
        <v>2043</v>
      </c>
      <c r="AI92" s="57">
        <f t="shared" si="68"/>
        <v>2044</v>
      </c>
      <c r="AJ92" s="57">
        <f t="shared" si="68"/>
        <v>2045</v>
      </c>
      <c r="AK92" s="5"/>
      <c r="AL92" s="1"/>
      <c r="AM92" s="1"/>
    </row>
    <row r="93" spans="1:39" ht="16.5" thickBot="1">
      <c r="A93" s="18"/>
      <c r="B93" s="58"/>
      <c r="C93" s="58"/>
      <c r="D93" s="58"/>
      <c r="E93" s="58"/>
      <c r="F93" s="58" t="str">
        <f t="shared" si="68"/>
        <v>1º Ano</v>
      </c>
      <c r="G93" s="58" t="str">
        <f t="shared" si="68"/>
        <v>2º Ano</v>
      </c>
      <c r="H93" s="58" t="str">
        <f t="shared" si="68"/>
        <v>3º Ano</v>
      </c>
      <c r="I93" s="58" t="str">
        <f t="shared" si="68"/>
        <v>4º Ano</v>
      </c>
      <c r="J93" s="58" t="str">
        <f t="shared" si="68"/>
        <v>5º Ano</v>
      </c>
      <c r="K93" s="58" t="str">
        <f t="shared" si="68"/>
        <v>6º Ano</v>
      </c>
      <c r="L93" s="58" t="str">
        <f t="shared" si="68"/>
        <v>7º Ano</v>
      </c>
      <c r="M93" s="58" t="str">
        <f t="shared" si="68"/>
        <v>8º Ano</v>
      </c>
      <c r="N93" s="58" t="str">
        <f t="shared" si="68"/>
        <v>9º Ano</v>
      </c>
      <c r="O93" s="58" t="str">
        <f t="shared" si="68"/>
        <v>10º Ano</v>
      </c>
      <c r="P93" s="58" t="str">
        <f t="shared" si="68"/>
        <v>11º Ano</v>
      </c>
      <c r="Q93" s="58" t="str">
        <f t="shared" si="68"/>
        <v>12º Ano</v>
      </c>
      <c r="R93" s="58" t="str">
        <f t="shared" si="68"/>
        <v>13º Ano</v>
      </c>
      <c r="S93" s="58" t="str">
        <f t="shared" si="68"/>
        <v>14º Ano</v>
      </c>
      <c r="T93" s="58" t="str">
        <f t="shared" si="68"/>
        <v>15º Ano</v>
      </c>
      <c r="U93" s="58" t="str">
        <f t="shared" si="68"/>
        <v>16º Ano</v>
      </c>
      <c r="V93" s="58" t="str">
        <f t="shared" si="68"/>
        <v>17º Ano</v>
      </c>
      <c r="W93" s="58" t="str">
        <f t="shared" si="68"/>
        <v>18º Ano</v>
      </c>
      <c r="X93" s="58" t="str">
        <f t="shared" si="68"/>
        <v>19º Ano</v>
      </c>
      <c r="Y93" s="58" t="str">
        <f t="shared" si="68"/>
        <v>20º Ano</v>
      </c>
      <c r="Z93" s="58" t="str">
        <f t="shared" si="68"/>
        <v>21º Ano</v>
      </c>
      <c r="AA93" s="58" t="str">
        <f t="shared" si="68"/>
        <v>22º Ano</v>
      </c>
      <c r="AB93" s="58" t="str">
        <f t="shared" si="68"/>
        <v>23º Ano</v>
      </c>
      <c r="AC93" s="58" t="str">
        <f t="shared" si="68"/>
        <v>24º Ano</v>
      </c>
      <c r="AD93" s="58" t="str">
        <f t="shared" si="68"/>
        <v>25º Ano</v>
      </c>
      <c r="AE93" s="58" t="str">
        <f t="shared" si="68"/>
        <v>26º Ano</v>
      </c>
      <c r="AF93" s="58" t="str">
        <f t="shared" si="68"/>
        <v>27º Ano</v>
      </c>
      <c r="AG93" s="58" t="str">
        <f t="shared" si="68"/>
        <v>28º Ano</v>
      </c>
      <c r="AH93" s="58" t="str">
        <f t="shared" si="68"/>
        <v>29º Ano</v>
      </c>
      <c r="AI93" s="58" t="str">
        <f t="shared" si="68"/>
        <v>30º Ano</v>
      </c>
      <c r="AJ93" s="58" t="str">
        <f t="shared" si="68"/>
        <v>31º Ano</v>
      </c>
      <c r="AK93" s="5"/>
      <c r="AL93" s="1"/>
      <c r="AM93" s="1"/>
    </row>
    <row r="94" spans="1:39" ht="15.75">
      <c r="A94" s="6" t="s">
        <v>31</v>
      </c>
      <c r="B94" s="6"/>
      <c r="C94" s="6"/>
      <c r="D94" s="3"/>
      <c r="E94" s="3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4"/>
      <c r="AF94" s="54"/>
      <c r="AG94" s="54"/>
      <c r="AH94" s="54"/>
      <c r="AI94" s="54"/>
      <c r="AJ94" s="54"/>
      <c r="AK94" s="1"/>
      <c r="AL94" s="7"/>
      <c r="AM94" s="1"/>
    </row>
    <row r="95" spans="1:39" ht="15.75">
      <c r="A95" s="3" t="s">
        <v>56</v>
      </c>
      <c r="B95" s="6"/>
      <c r="C95" s="6"/>
      <c r="D95" s="3"/>
      <c r="E95" s="3"/>
      <c r="F95" s="59">
        <f>+'[4]Opex Res Geral'!F54</f>
        <v>3500000</v>
      </c>
      <c r="G95" s="59">
        <f>+($U95/$F95)^(1/16)*$F95</f>
        <v>3555409.0511940978</v>
      </c>
      <c r="H95" s="59">
        <f>+($U95/$F95)^(2/16)*$F95</f>
        <v>3611695.2918036906</v>
      </c>
      <c r="I95" s="59">
        <f>+($U95/$F95)^(3/16)*$F95</f>
        <v>3668872.6087525571</v>
      </c>
      <c r="J95" s="59">
        <f>+($U95/$F95)^(4/16)*$F95</f>
        <v>3726955.1088105557</v>
      </c>
      <c r="K95" s="59">
        <f>+($U95/$F95)^(5/16)*$F95</f>
        <v>3785957.1220740383</v>
      </c>
      <c r="L95" s="59">
        <f>+($U95/$F95)^(6/16)*$F95</f>
        <v>3845893.2055013701</v>
      </c>
      <c r="M95" s="59">
        <f>+($U95/$F95)^(7/16)*$F95</f>
        <v>3906778.1465044157</v>
      </c>
      <c r="N95" s="59">
        <f>+($U95/$F95)^(8/16)*$F95</f>
        <v>3968626.966596886</v>
      </c>
      <c r="O95" s="59">
        <f>+($U95/$F95)^(9/16)*$F95</f>
        <v>4031454.925100442</v>
      </c>
      <c r="P95" s="59">
        <f>+($U95/$F95)^(11/16)*$F95</f>
        <v>4160110.5063154474</v>
      </c>
      <c r="Q95" s="59">
        <f>+($U95/$F95)^(12/16)*$F95</f>
        <v>4225969.8708918868</v>
      </c>
      <c r="R95" s="59">
        <f>+($U95/$F95)^(13/16)*$F95</f>
        <v>4292871.8654407337</v>
      </c>
      <c r="S95" s="59">
        <f>+($U95/$F95)^(14/16)*$F95</f>
        <v>4360832.996001279</v>
      </c>
      <c r="T95" s="59">
        <f>+($U95/$F95)^(15/16)*$F95</f>
        <v>4429870.0299225217</v>
      </c>
      <c r="U95" s="59">
        <f>+'[4]Opex Res Geral'!F83</f>
        <v>4500000</v>
      </c>
      <c r="V95" s="59">
        <f>+($AJ95/$U95)^(1/15)*$U95</f>
        <v>4560605.6976637738</v>
      </c>
      <c r="W95" s="59">
        <f>+($AJ95/$U95)^(2/15)*$U95</f>
        <v>4622027.6287918398</v>
      </c>
      <c r="X95" s="59">
        <f>+($AJ95/$U95)^(3/15)*$U95</f>
        <v>4684276.7863616562</v>
      </c>
      <c r="Y95" s="59">
        <f>+($AJ95/$U95)^(4/15)*$U95</f>
        <v>4747364.3114033611</v>
      </c>
      <c r="Z95" s="59">
        <f>+($AJ95/$U95)^(5/15)*$U95</f>
        <v>4811301.4949937398</v>
      </c>
      <c r="AA95" s="59">
        <f>+($AJ95/$U95)^(6/15)*$U95</f>
        <v>4876099.7802770408</v>
      </c>
      <c r="AB95" s="59">
        <f>+($AJ95/$U95)^(7/15)*$U95</f>
        <v>4941770.7645130111</v>
      </c>
      <c r="AC95" s="59">
        <f>+($AJ95/$U95)^(8/15)*$U95</f>
        <v>5008326.2011525128</v>
      </c>
      <c r="AD95" s="59">
        <f>+($AJ95/$U95)^(9/15)*$U95</f>
        <v>5075778.0019410923</v>
      </c>
      <c r="AE95" s="59">
        <f>+($AJ95/$U95)^(10/15)*$U95</f>
        <v>5144138.2390508875</v>
      </c>
      <c r="AF95" s="59">
        <f>+($AJ95/$U95)^(11/16)*$U95</f>
        <v>5165689.0431920057</v>
      </c>
      <c r="AG95" s="59">
        <f>+($AJ95/$U95)^(12/16)*$U95</f>
        <v>5230884.67856366</v>
      </c>
      <c r="AH95" s="59">
        <f>+($AJ95/$U95)^(13/16)*$U95</f>
        <v>5296903.141410213</v>
      </c>
      <c r="AI95" s="59">
        <f>+($AJ95/$U95)^(14/15)*$U95</f>
        <v>5426910.7308878927</v>
      </c>
      <c r="AJ95" s="60">
        <f>+'[4]Opex Res Geral'!F113</f>
        <v>5500000</v>
      </c>
      <c r="AK95" s="1"/>
      <c r="AL95" s="7"/>
      <c r="AM95" s="1"/>
    </row>
    <row r="96" spans="1:39" ht="15.75">
      <c r="A96" s="8" t="s">
        <v>32</v>
      </c>
      <c r="B96" s="2"/>
      <c r="C96" s="2"/>
      <c r="D96" s="8"/>
      <c r="E96" s="8"/>
      <c r="F96" s="61">
        <f>+'[4]Opex Res Geral'!F55/1000</f>
        <v>720055</v>
      </c>
      <c r="G96" s="61">
        <f>+($U96/$F96)^(1/16)*$F96</f>
        <v>731454.30410216178</v>
      </c>
      <c r="H96" s="61">
        <f>+($U96/$F96)^(2/16)*$F96</f>
        <v>743034.07238277327</v>
      </c>
      <c r="I96" s="61">
        <f>+($U96/$F96)^(3/16)*$F96</f>
        <v>754797.16179866355</v>
      </c>
      <c r="J96" s="61">
        <f>+($U96/$F96)^(4/16)*$F96</f>
        <v>766746.47453559563</v>
      </c>
      <c r="K96" s="61">
        <f>+($U96/$F96)^(5/16)*$F96</f>
        <v>778884.95872429188</v>
      </c>
      <c r="L96" s="61">
        <f>+($U96/$F96)^(6/16)*$F96</f>
        <v>791215.60916779679</v>
      </c>
      <c r="M96" s="61">
        <f>+($U96/$F96)^(7/16)*$F96</f>
        <v>803741.46808035334</v>
      </c>
      <c r="N96" s="61">
        <f>+($U96/$F96)^(8/16)*$F96</f>
        <v>816465.62583797739</v>
      </c>
      <c r="O96" s="61">
        <f>+($U96/$F96)^(9/16)*$F96</f>
        <v>829391.22174091393</v>
      </c>
      <c r="P96" s="61">
        <f>+($U96/$F96)^(11/16)*$F96</f>
        <v>855859.53446427698</v>
      </c>
      <c r="Q96" s="61">
        <f>+($U96/$F96)^(12/16)*$F96</f>
        <v>869408.78153858776</v>
      </c>
      <c r="R96" s="61">
        <f>+($U96/$F96)^(13/16)*$F96</f>
        <v>883172.52887712221</v>
      </c>
      <c r="S96" s="61">
        <f>+($U96/$F96)^(14/16)*$F96</f>
        <v>897154.17226734315</v>
      </c>
      <c r="T96" s="61">
        <f>+($U96/$F96)^(15/16)*$F96</f>
        <v>911357.16125596035</v>
      </c>
      <c r="U96" s="61">
        <f>+'[4]Opex Res Geral'!F84/1000</f>
        <v>925785</v>
      </c>
      <c r="V96" s="61">
        <f>+($AJ96/$U96)^(1/15)*$U96</f>
        <v>938253.41018036823</v>
      </c>
      <c r="W96" s="61">
        <f>+($AJ96/$U96)^(2/15)*$U96</f>
        <v>950889.74407134531</v>
      </c>
      <c r="X96" s="61">
        <f>+($AJ96/$U96)^(3/15)*$U96</f>
        <v>963696.26325818349</v>
      </c>
      <c r="Y96" s="61">
        <f>+($AJ96/$U96)^(4/15)*$U96</f>
        <v>976675.25978501351</v>
      </c>
      <c r="Z96" s="61">
        <f>+($AJ96/$U96)^(5/15)*$U96</f>
        <v>989829.05656506214</v>
      </c>
      <c r="AA96" s="61">
        <f>+($AJ96/$U96)^(6/15)*$U96</f>
        <v>1003160.0077963957</v>
      </c>
      <c r="AB96" s="61">
        <f>+($AJ96/$U96)^(7/15)*$U96</f>
        <v>1016670.4993832618</v>
      </c>
      <c r="AC96" s="61">
        <f>+($AJ96/$U96)^(8/15)*$U96</f>
        <v>1030362.9493631065</v>
      </c>
      <c r="AD96" s="61">
        <f>+($AJ96/$U96)^(9/15)*$U96</f>
        <v>1044239.808339341</v>
      </c>
      <c r="AE96" s="61">
        <f>+($AJ96/$U96)^(10/15)*$U96</f>
        <v>1058303.5599199391</v>
      </c>
      <c r="AF96" s="61">
        <f>+($AJ96/$U96)^(11/16)*$U96</f>
        <v>1062737.2068558913</v>
      </c>
      <c r="AG96" s="61">
        <f>+($AJ96/$U96)^(12/16)*$U96</f>
        <v>1076149.9049209019</v>
      </c>
      <c r="AH96" s="61">
        <f>+($AJ96/$U96)^(13/16)*$U96</f>
        <v>1089731.8832823231</v>
      </c>
      <c r="AI96" s="61">
        <f>+($AJ96/$U96)^(14/15)*$U96</f>
        <v>1116478.3446655662</v>
      </c>
      <c r="AJ96" s="61">
        <f>+'[4]Opex Res Geral'!F114/1000</f>
        <v>1131515</v>
      </c>
      <c r="AK96" s="1"/>
      <c r="AL96" s="7">
        <f>SUM(F96:AJ96)</f>
        <v>28527215.973160513</v>
      </c>
      <c r="AM96" s="1"/>
    </row>
    <row r="97" spans="1:39" ht="15.75">
      <c r="A97" s="6"/>
      <c r="B97" s="62" t="s">
        <v>33</v>
      </c>
      <c r="C97" s="62" t="s">
        <v>34</v>
      </c>
      <c r="D97" s="62" t="s">
        <v>35</v>
      </c>
      <c r="E97" s="62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4"/>
      <c r="AF97" s="54"/>
      <c r="AG97" s="54"/>
      <c r="AH97" s="54"/>
      <c r="AI97" s="54"/>
      <c r="AJ97" s="54"/>
      <c r="AK97" s="1"/>
      <c r="AL97" s="7"/>
      <c r="AM97" s="1"/>
    </row>
    <row r="98" spans="1:39" ht="15.75">
      <c r="A98" s="2" t="s">
        <v>55</v>
      </c>
      <c r="B98" s="63" t="s">
        <v>36</v>
      </c>
      <c r="C98" s="63" t="s">
        <v>36</v>
      </c>
      <c r="D98" s="63" t="s">
        <v>36</v>
      </c>
      <c r="E98" s="63" t="s">
        <v>37</v>
      </c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8"/>
      <c r="AF98" s="8"/>
      <c r="AG98" s="8"/>
      <c r="AH98" s="8"/>
      <c r="AI98" s="8"/>
      <c r="AJ98" s="8"/>
      <c r="AK98" s="1"/>
      <c r="AL98" s="7"/>
      <c r="AM98" s="1" t="s">
        <v>33</v>
      </c>
    </row>
    <row r="99" spans="1:39" ht="15.75">
      <c r="A99" s="3" t="s">
        <v>38</v>
      </c>
      <c r="B99" s="64">
        <f>+D99*AM99</f>
        <v>1.8802804959871466E-3</v>
      </c>
      <c r="C99" s="64">
        <f>+D99-B99</f>
        <v>2.089200551096829E-4</v>
      </c>
      <c r="D99" s="64">
        <f>+AL99/($AL$96*1000)</f>
        <v>2.0892005510968295E-3</v>
      </c>
      <c r="E99" s="65">
        <f>D99/D112*100</f>
        <v>7.4984284285689524</v>
      </c>
      <c r="F99" s="59">
        <f>+'[4]Opex Res Geral'!F40</f>
        <v>1485000</v>
      </c>
      <c r="G99" s="59">
        <f t="shared" ref="G99:G111" si="69">+($U99/$F99)^(1/16)*$F99</f>
        <v>1511941.9766400023</v>
      </c>
      <c r="H99" s="59">
        <f t="shared" ref="H99:H111" si="70">+($U99/$F99)^(2/16)*$F99</f>
        <v>1539372.7546976951</v>
      </c>
      <c r="I99" s="59">
        <f>+($U99/$F99)^(3/16)*$F99</f>
        <v>1567301.2023726588</v>
      </c>
      <c r="J99" s="59">
        <f>+($U99/$F99)^(4/16)*$F99</f>
        <v>1595736.3487579599</v>
      </c>
      <c r="K99" s="59">
        <f t="shared" ref="K99:K111" si="71">+($U99/$F99)^(5/16)*$F99</f>
        <v>1624687.3867591985</v>
      </c>
      <c r="L99" s="59">
        <f t="shared" ref="L99:L111" si="72">+($U99/$F99)^(6/16)*$F99</f>
        <v>1654163.6760665199</v>
      </c>
      <c r="M99" s="59">
        <f t="shared" ref="M99:M111" si="73">+($U99/$F99)^(7/16)*$F99</f>
        <v>1684174.7461805432</v>
      </c>
      <c r="N99" s="59">
        <f t="shared" ref="N99:N111" si="74">+($U99/$F99)^(8/16)*$F99</f>
        <v>1714730.2994931885</v>
      </c>
      <c r="O99" s="59">
        <f t="shared" ref="O99:O111" si="75">+($U99/$F99)^(9/16)*$F99</f>
        <v>1745840.2144244004</v>
      </c>
      <c r="P99" s="59">
        <f t="shared" ref="P99:P111" si="76">+($U99/$F99)^(11/16)*$F99</f>
        <v>1809763.5421821573</v>
      </c>
      <c r="Q99" s="59">
        <f t="shared" ref="Q99:Q111" si="77">+($U99/$F99)^(12/16)*$F99</f>
        <v>1842597.6210221571</v>
      </c>
      <c r="R99" s="59">
        <f t="shared" ref="R99:R111" si="78">+($U99/$F99)^(13/16)*$F99</f>
        <v>1876027.4001888258</v>
      </c>
      <c r="S99" s="59">
        <f t="shared" ref="S99:S111" si="79">+($U99/$F99)^(14/16)*$F99</f>
        <v>1910063.6873214126</v>
      </c>
      <c r="T99" s="59">
        <f t="shared" ref="T99:T111" si="80">+($U99/$F99)^(15/16)*$F99</f>
        <v>1944717.4861394125</v>
      </c>
      <c r="U99" s="59">
        <f>+'[4]Opex Res Geral'!F69</f>
        <v>1980000</v>
      </c>
      <c r="V99" s="59">
        <f t="shared" ref="V99:V111" si="81">+($AJ99/$U99)^(1/15)*$U99</f>
        <v>1999584.1713681614</v>
      </c>
      <c r="W99" s="59">
        <f t="shared" ref="W99:W111" si="82">+($AJ99/$U99)^(2/15)*$U99</f>
        <v>2019362.0496899476</v>
      </c>
      <c r="X99" s="59">
        <f t="shared" ref="X99:X111" si="83">+($AJ99/$U99)^(3/15)*$U99</f>
        <v>2039335.5509199928</v>
      </c>
      <c r="Y99" s="59">
        <f t="shared" ref="Y99:Y111" si="84">+($AJ99/$U99)^(4/15)*$U99</f>
        <v>2059506.6099636296</v>
      </c>
      <c r="Z99" s="59">
        <f t="shared" ref="Z99:Z111" si="85">+($AJ99/$U99)^(5/15)*$U99</f>
        <v>2079877.1808643308</v>
      </c>
      <c r="AA99" s="59">
        <f t="shared" ref="AA99:AA111" si="86">+($AJ99/$U99)^(6/15)*$U99</f>
        <v>2100449.236993005</v>
      </c>
      <c r="AB99" s="59">
        <f t="shared" ref="AB99:AB111" si="87">+($AJ99/$U99)^(7/15)*$U99</f>
        <v>2121224.7712391643</v>
      </c>
      <c r="AC99" s="59">
        <f t="shared" ref="AC99:AC111" si="88">+($AJ99/$U99)^(8/15)*$U99</f>
        <v>2142205.7962039807</v>
      </c>
      <c r="AD99" s="59">
        <f t="shared" ref="AD99:AD111" si="89">+($AJ99/$U99)^(9/15)*$U99</f>
        <v>2163394.3443952566</v>
      </c>
      <c r="AE99" s="59">
        <f t="shared" ref="AE99:AE111" si="90">+($AJ99/$U99)^(10/15)*$U99</f>
        <v>2184792.4684243212</v>
      </c>
      <c r="AF99" s="59">
        <f t="shared" ref="AF99:AF111" si="91">+($AJ99/$U99)^(11/16)*$U99</f>
        <v>2191522.6887364229</v>
      </c>
      <c r="AG99" s="59">
        <f t="shared" ref="AG99:AG111" si="92">+($AJ99/$U99)^(12/16)*$U99</f>
        <v>2211837.9993863222</v>
      </c>
      <c r="AH99" s="59">
        <f t="shared" ref="AH99:AH111" si="93">+($AJ99/$U99)^(13/16)*$U99</f>
        <v>2232341.6319956169</v>
      </c>
      <c r="AI99" s="59">
        <f t="shared" ref="AI99:AI111" si="94">+($AJ99/$U99)^(14/15)*$U99</f>
        <v>2272522.4899589112</v>
      </c>
      <c r="AJ99" s="60">
        <f>+'[4]Opex Res Geral'!F99</f>
        <v>2295000</v>
      </c>
      <c r="AK99" s="1"/>
      <c r="AL99" s="7">
        <f>SUM(F99:AJ99)</f>
        <v>59599075.332385212</v>
      </c>
      <c r="AM99" s="9">
        <v>0.9</v>
      </c>
    </row>
    <row r="100" spans="1:39" ht="15.75">
      <c r="A100" s="3" t="s">
        <v>39</v>
      </c>
      <c r="B100" s="64">
        <f t="shared" ref="B100:B111" si="95">+D100*AM100</f>
        <v>1.0194086186837654E-2</v>
      </c>
      <c r="C100" s="64">
        <f t="shared" ref="C100:C111" si="96">+D100-B100</f>
        <v>1.1326762429819618E-3</v>
      </c>
      <c r="D100" s="64">
        <f t="shared" ref="D100:D111" si="97">+AL100/($AL$96*1000)</f>
        <v>1.1326762429819616E-2</v>
      </c>
      <c r="E100" s="65">
        <f>D100/D112*100</f>
        <v>40.653309881053026</v>
      </c>
      <c r="F100" s="59">
        <f>+'[4]Opex Res Geral'!F41</f>
        <v>8155892</v>
      </c>
      <c r="G100" s="59">
        <f t="shared" si="69"/>
        <v>8285009.2177291075</v>
      </c>
      <c r="H100" s="59">
        <f t="shared" si="70"/>
        <v>8416170.5105776619</v>
      </c>
      <c r="I100" s="59">
        <f t="shared" ref="I100:I111" si="98">+($U100/$F100)^(3/16)*$F100</f>
        <v>8549408.2386225592</v>
      </c>
      <c r="J100" s="59">
        <f t="shared" ref="J100:J111" si="99">+($U100/$F100)^(4/16)*$F100</f>
        <v>8684755.2742381915</v>
      </c>
      <c r="K100" s="59">
        <f t="shared" si="71"/>
        <v>8822245.0102067199</v>
      </c>
      <c r="L100" s="59">
        <f t="shared" si="72"/>
        <v>8961911.3679567222</v>
      </c>
      <c r="M100" s="59">
        <f t="shared" si="73"/>
        <v>9103788.805932289</v>
      </c>
      <c r="N100" s="59">
        <f t="shared" si="74"/>
        <v>9247912.328094596</v>
      </c>
      <c r="O100" s="59">
        <f t="shared" si="75"/>
        <v>9394317.4925580639</v>
      </c>
      <c r="P100" s="59">
        <f t="shared" si="76"/>
        <v>9694117.8043886647</v>
      </c>
      <c r="Q100" s="59">
        <f t="shared" si="77"/>
        <v>9847586.9184035212</v>
      </c>
      <c r="R100" s="59">
        <f t="shared" si="78"/>
        <v>10003485.626264025</v>
      </c>
      <c r="S100" s="59">
        <f t="shared" si="79"/>
        <v>10161852.391255068</v>
      </c>
      <c r="T100" s="59">
        <f t="shared" si="80"/>
        <v>10322726.285579897</v>
      </c>
      <c r="U100" s="59">
        <f>+'[4]Opex Res Geral'!F70</f>
        <v>10486147</v>
      </c>
      <c r="V100" s="59">
        <f t="shared" si="81"/>
        <v>10627373.674137691</v>
      </c>
      <c r="W100" s="59">
        <f t="shared" si="82"/>
        <v>10770502.378972452</v>
      </c>
      <c r="X100" s="59">
        <f t="shared" si="83"/>
        <v>10915558.730917012</v>
      </c>
      <c r="Y100" s="59">
        <f t="shared" si="84"/>
        <v>11062568.691384099</v>
      </c>
      <c r="Z100" s="59">
        <f t="shared" si="85"/>
        <v>11211558.571432883</v>
      </c>
      <c r="AA100" s="59">
        <f t="shared" si="86"/>
        <v>11362555.036477994</v>
      </c>
      <c r="AB100" s="59">
        <f t="shared" si="87"/>
        <v>11515585.111061944</v>
      </c>
      <c r="AC100" s="59">
        <f t="shared" si="88"/>
        <v>11670676.183691842</v>
      </c>
      <c r="AD100" s="59">
        <f t="shared" si="89"/>
        <v>11827856.011741245</v>
      </c>
      <c r="AE100" s="59">
        <f t="shared" si="90"/>
        <v>11987152.72641802</v>
      </c>
      <c r="AF100" s="59">
        <f t="shared" si="91"/>
        <v>12037371.573412484</v>
      </c>
      <c r="AG100" s="59">
        <f t="shared" si="92"/>
        <v>12189293.96139032</v>
      </c>
      <c r="AH100" s="59">
        <f t="shared" si="93"/>
        <v>12343133.745689118</v>
      </c>
      <c r="AI100" s="59">
        <f t="shared" si="94"/>
        <v>12646084.443610368</v>
      </c>
      <c r="AJ100" s="60">
        <f>+'[4]Opex Res Geral'!F100</f>
        <v>12816401</v>
      </c>
      <c r="AK100" s="1"/>
      <c r="AL100" s="7">
        <f t="shared" ref="AL100:AL111" si="100">SUM(F100:AJ100)</f>
        <v>323120998.11214453</v>
      </c>
      <c r="AM100" s="9">
        <v>0.9</v>
      </c>
    </row>
    <row r="101" spans="1:39" ht="15.75">
      <c r="A101" s="3" t="s">
        <v>40</v>
      </c>
      <c r="B101" s="64">
        <f t="shared" si="95"/>
        <v>9.060890655279534E-5</v>
      </c>
      <c r="C101" s="64">
        <f t="shared" si="96"/>
        <v>1.2355759984472096E-5</v>
      </c>
      <c r="D101" s="64">
        <f t="shared" si="97"/>
        <v>1.0296466653726744E-4</v>
      </c>
      <c r="E101" s="65">
        <f>D101/D112*100</f>
        <v>0.36955436484823362</v>
      </c>
      <c r="F101" s="59">
        <f>+'[4]Opex Res Geral'!F42</f>
        <v>72308</v>
      </c>
      <c r="G101" s="59">
        <f t="shared" si="69"/>
        <v>73619.833803734247</v>
      </c>
      <c r="H101" s="59">
        <f t="shared" si="70"/>
        <v>74955.467296695424</v>
      </c>
      <c r="I101" s="59">
        <f t="shared" si="98"/>
        <v>76315.332260108917</v>
      </c>
      <c r="J101" s="59">
        <f t="shared" si="99"/>
        <v>77699.868308706878</v>
      </c>
      <c r="K101" s="59">
        <f t="shared" si="71"/>
        <v>79109.523032846148</v>
      </c>
      <c r="L101" s="59">
        <f t="shared" si="72"/>
        <v>80544.752143204358</v>
      </c>
      <c r="M101" s="59">
        <f t="shared" si="73"/>
        <v>82006.01961810136</v>
      </c>
      <c r="N101" s="59">
        <f t="shared" si="74"/>
        <v>83493.797853493277</v>
      </c>
      <c r="O101" s="59">
        <f t="shared" si="75"/>
        <v>85008.567815687871</v>
      </c>
      <c r="P101" s="59">
        <f t="shared" si="76"/>
        <v>88121.050573210538</v>
      </c>
      <c r="Q101" s="59">
        <f t="shared" si="77"/>
        <v>89719.769566441071</v>
      </c>
      <c r="R101" s="59">
        <f t="shared" si="78"/>
        <v>91347.493007561076</v>
      </c>
      <c r="S101" s="59">
        <f t="shared" si="79"/>
        <v>93004.747104116061</v>
      </c>
      <c r="T101" s="59">
        <f t="shared" si="80"/>
        <v>94692.067610269383</v>
      </c>
      <c r="U101" s="59">
        <f>+'[4]Opex Res Geral'!F71</f>
        <v>96410</v>
      </c>
      <c r="V101" s="59">
        <f t="shared" si="81"/>
        <v>97634.059009687917</v>
      </c>
      <c r="W101" s="59">
        <f t="shared" si="82"/>
        <v>98873.65915057798</v>
      </c>
      <c r="X101" s="59">
        <f t="shared" si="83"/>
        <v>100128.99773894098</v>
      </c>
      <c r="Y101" s="59">
        <f t="shared" si="84"/>
        <v>101400.27459625216</v>
      </c>
      <c r="Z101" s="59">
        <f t="shared" si="85"/>
        <v>102687.69208099824</v>
      </c>
      <c r="AA101" s="59">
        <f t="shared" si="86"/>
        <v>103991.45512088833</v>
      </c>
      <c r="AB101" s="59">
        <f t="shared" si="87"/>
        <v>105311.77124547376</v>
      </c>
      <c r="AC101" s="59">
        <f t="shared" si="88"/>
        <v>106648.85061918202</v>
      </c>
      <c r="AD101" s="59">
        <f t="shared" si="89"/>
        <v>108002.90607477036</v>
      </c>
      <c r="AE101" s="59">
        <f t="shared" si="90"/>
        <v>109374.1531472037</v>
      </c>
      <c r="AF101" s="59">
        <f t="shared" si="91"/>
        <v>109806.22791149856</v>
      </c>
      <c r="AG101" s="59">
        <f t="shared" si="92"/>
        <v>111112.72048525761</v>
      </c>
      <c r="AH101" s="59">
        <f t="shared" si="93"/>
        <v>112434.75792270749</v>
      </c>
      <c r="AI101" s="59">
        <f t="shared" si="94"/>
        <v>115035.46481546512</v>
      </c>
      <c r="AJ101" s="60">
        <f>+'[4]Opex Res Geral'!F101</f>
        <v>116496</v>
      </c>
      <c r="AK101" s="1"/>
      <c r="AL101" s="7">
        <f t="shared" si="100"/>
        <v>2937295.2799130813</v>
      </c>
      <c r="AM101" s="9">
        <v>0.88</v>
      </c>
    </row>
    <row r="102" spans="1:39" ht="15.75">
      <c r="A102" s="3" t="s">
        <v>41</v>
      </c>
      <c r="B102" s="64">
        <f t="shared" si="95"/>
        <v>3.0911526794581883E-3</v>
      </c>
      <c r="C102" s="64">
        <f t="shared" si="96"/>
        <v>1.0303842264860631E-3</v>
      </c>
      <c r="D102" s="64">
        <f t="shared" si="97"/>
        <v>4.1215369059442513E-3</v>
      </c>
      <c r="E102" s="65">
        <f>D102/D112*100</f>
        <v>14.792763427476293</v>
      </c>
      <c r="F102" s="59">
        <f>+'[4]Opex Res Geral'!F43</f>
        <v>2905574</v>
      </c>
      <c r="G102" s="59">
        <f t="shared" si="69"/>
        <v>2956698.2197408597</v>
      </c>
      <c r="H102" s="59">
        <f t="shared" si="70"/>
        <v>3008721.9814806879</v>
      </c>
      <c r="I102" s="59">
        <f t="shared" si="98"/>
        <v>3061661.1128607094</v>
      </c>
      <c r="J102" s="59">
        <f t="shared" si="99"/>
        <v>3115531.7200130085</v>
      </c>
      <c r="K102" s="59">
        <f t="shared" si="71"/>
        <v>3170350.1924606431</v>
      </c>
      <c r="L102" s="59">
        <f t="shared" si="72"/>
        <v>3226133.2081039669</v>
      </c>
      <c r="M102" s="59">
        <f t="shared" si="73"/>
        <v>3282897.7382946946</v>
      </c>
      <c r="N102" s="59">
        <f t="shared" si="74"/>
        <v>3340661.0529992413</v>
      </c>
      <c r="O102" s="59">
        <f t="shared" si="75"/>
        <v>3399440.726052918</v>
      </c>
      <c r="P102" s="59">
        <f t="shared" si="76"/>
        <v>3520120.994067295</v>
      </c>
      <c r="Q102" s="59">
        <f t="shared" si="77"/>
        <v>3582058.3046348831</v>
      </c>
      <c r="R102" s="59">
        <f t="shared" si="78"/>
        <v>3645085.4159356877</v>
      </c>
      <c r="S102" s="59">
        <f t="shared" si="79"/>
        <v>3709221.5032556113</v>
      </c>
      <c r="T102" s="59">
        <f t="shared" si="80"/>
        <v>3774486.0792739685</v>
      </c>
      <c r="U102" s="59">
        <f>+'[4]Opex Res Geral'!F72</f>
        <v>3840899</v>
      </c>
      <c r="V102" s="59">
        <f t="shared" si="81"/>
        <v>3892198.4928264427</v>
      </c>
      <c r="W102" s="59">
        <f t="shared" si="82"/>
        <v>3944183.1476329975</v>
      </c>
      <c r="X102" s="59">
        <f t="shared" si="83"/>
        <v>3996862.1155225923</v>
      </c>
      <c r="Y102" s="59">
        <f t="shared" si="84"/>
        <v>4050244.6698213466</v>
      </c>
      <c r="Z102" s="59">
        <f t="shared" si="85"/>
        <v>4104340.2077110019</v>
      </c>
      <c r="AA102" s="59">
        <f t="shared" si="86"/>
        <v>4159158.2518831478</v>
      </c>
      <c r="AB102" s="59">
        <f t="shared" si="87"/>
        <v>4214708.4522155495</v>
      </c>
      <c r="AC102" s="59">
        <f t="shared" si="88"/>
        <v>4271000.5874708574</v>
      </c>
      <c r="AD102" s="59">
        <f t="shared" si="89"/>
        <v>4328044.5670180144</v>
      </c>
      <c r="AE102" s="59">
        <f t="shared" si="90"/>
        <v>4385850.4325766414</v>
      </c>
      <c r="AF102" s="59">
        <f t="shared" si="91"/>
        <v>4404072.6166494675</v>
      </c>
      <c r="AG102" s="59">
        <f t="shared" si="92"/>
        <v>4459194.681896545</v>
      </c>
      <c r="AH102" s="59">
        <f t="shared" si="93"/>
        <v>4515006.6635781564</v>
      </c>
      <c r="AI102" s="59">
        <f t="shared" si="94"/>
        <v>4624898.3212464564</v>
      </c>
      <c r="AJ102" s="60">
        <f>+'[4]Opex Res Geral'!F102</f>
        <v>4686669</v>
      </c>
      <c r="AK102" s="1"/>
      <c r="AL102" s="7">
        <f t="shared" si="100"/>
        <v>117575973.4572234</v>
      </c>
      <c r="AM102" s="9">
        <v>0.75</v>
      </c>
    </row>
    <row r="103" spans="1:39" ht="15.75">
      <c r="A103" s="3" t="s">
        <v>42</v>
      </c>
      <c r="B103" s="64">
        <f t="shared" si="95"/>
        <v>4.8064096454707232E-4</v>
      </c>
      <c r="C103" s="64">
        <f t="shared" si="96"/>
        <v>1.6021365484902411E-4</v>
      </c>
      <c r="D103" s="64">
        <f t="shared" si="97"/>
        <v>6.4085461939609643E-4</v>
      </c>
      <c r="E103" s="65">
        <f>D103/D112*100</f>
        <v>2.3001154648061868</v>
      </c>
      <c r="F103" s="59">
        <f>+'[4]Opex Res Geral'!F44</f>
        <v>450045</v>
      </c>
      <c r="G103" s="59">
        <f t="shared" si="69"/>
        <v>458210.05176898977</v>
      </c>
      <c r="H103" s="59">
        <f t="shared" si="70"/>
        <v>466523.23999186815</v>
      </c>
      <c r="I103" s="59">
        <f t="shared" si="98"/>
        <v>474987.25227057457</v>
      </c>
      <c r="J103" s="59">
        <f t="shared" si="99"/>
        <v>483604.82496752596</v>
      </c>
      <c r="K103" s="59">
        <f t="shared" si="71"/>
        <v>492378.74409026495</v>
      </c>
      <c r="L103" s="59">
        <f t="shared" si="72"/>
        <v>501311.84619215957</v>
      </c>
      <c r="M103" s="59">
        <f t="shared" si="73"/>
        <v>510407.0192894428</v>
      </c>
      <c r="N103" s="59">
        <f t="shared" si="74"/>
        <v>519667.2037948902</v>
      </c>
      <c r="O103" s="59">
        <f t="shared" si="75"/>
        <v>529095.39346843713</v>
      </c>
      <c r="P103" s="59">
        <f t="shared" si="76"/>
        <v>548468.03592011379</v>
      </c>
      <c r="Q103" s="59">
        <f t="shared" si="77"/>
        <v>558418.7517528059</v>
      </c>
      <c r="R103" s="59">
        <f t="shared" si="78"/>
        <v>568550.00088752864</v>
      </c>
      <c r="S103" s="59">
        <f t="shared" si="79"/>
        <v>578865.05869398324</v>
      </c>
      <c r="T103" s="59">
        <f t="shared" si="80"/>
        <v>589367.25996606867</v>
      </c>
      <c r="U103" s="59">
        <f>+'[4]Opex Res Geral'!F73</f>
        <v>600060</v>
      </c>
      <c r="V103" s="59">
        <f t="shared" si="81"/>
        <v>607678.39323652629</v>
      </c>
      <c r="W103" s="59">
        <f t="shared" si="82"/>
        <v>615393.50999321125</v>
      </c>
      <c r="X103" s="59">
        <f t="shared" si="83"/>
        <v>623206.57827694016</v>
      </c>
      <c r="Y103" s="59">
        <f t="shared" si="84"/>
        <v>631118.84168543899</v>
      </c>
      <c r="Z103" s="59">
        <f t="shared" si="85"/>
        <v>639131.55960521474</v>
      </c>
      <c r="AA103" s="59">
        <f t="shared" si="86"/>
        <v>647246.0074120122</v>
      </c>
      <c r="AB103" s="59">
        <f t="shared" si="87"/>
        <v>655463.47667381319</v>
      </c>
      <c r="AC103" s="59">
        <f t="shared" si="88"/>
        <v>663785.27535641461</v>
      </c>
      <c r="AD103" s="59">
        <f t="shared" si="89"/>
        <v>672212.72803161549</v>
      </c>
      <c r="AE103" s="59">
        <f t="shared" si="90"/>
        <v>680747.17608804815</v>
      </c>
      <c r="AF103" s="59">
        <f t="shared" si="91"/>
        <v>683436.34779155836</v>
      </c>
      <c r="AG103" s="59">
        <f t="shared" si="92"/>
        <v>691567.76951886213</v>
      </c>
      <c r="AH103" s="59">
        <f t="shared" si="93"/>
        <v>699795.93766523059</v>
      </c>
      <c r="AI103" s="59">
        <f t="shared" si="94"/>
        <v>715982.35052048543</v>
      </c>
      <c r="AJ103" s="60">
        <f>+'[4]Opex Res Geral'!F103</f>
        <v>725072.5</v>
      </c>
      <c r="AK103" s="1"/>
      <c r="AL103" s="7">
        <f t="shared" si="100"/>
        <v>18281798.134910021</v>
      </c>
      <c r="AM103" s="9">
        <v>0.75</v>
      </c>
    </row>
    <row r="104" spans="1:39" ht="15.75">
      <c r="A104" s="3" t="s">
        <v>43</v>
      </c>
      <c r="B104" s="64">
        <f t="shared" si="95"/>
        <v>2.3485962195672217E-3</v>
      </c>
      <c r="C104" s="64">
        <f t="shared" si="96"/>
        <v>5.8714905489180499E-4</v>
      </c>
      <c r="D104" s="64">
        <f t="shared" si="97"/>
        <v>2.9357452744590267E-3</v>
      </c>
      <c r="E104" s="65">
        <f>D104/D112*100</f>
        <v>10.536793996863279</v>
      </c>
      <c r="F104" s="59">
        <f>+'[4]Opex Res Geral'!F45</f>
        <v>2119668</v>
      </c>
      <c r="G104" s="59">
        <f t="shared" si="69"/>
        <v>2152537.7807086445</v>
      </c>
      <c r="H104" s="59">
        <f t="shared" si="70"/>
        <v>2185917.2744873711</v>
      </c>
      <c r="I104" s="59">
        <f t="shared" si="98"/>
        <v>2219814.3854781669</v>
      </c>
      <c r="J104" s="59">
        <f t="shared" si="99"/>
        <v>2254237.1403928804</v>
      </c>
      <c r="K104" s="59">
        <f t="shared" si="71"/>
        <v>2289193.6904139202</v>
      </c>
      <c r="L104" s="59">
        <f t="shared" si="72"/>
        <v>2324692.3131244192</v>
      </c>
      <c r="M104" s="59">
        <f t="shared" si="73"/>
        <v>2360741.4144683429</v>
      </c>
      <c r="N104" s="59">
        <f t="shared" si="74"/>
        <v>2397349.5307409805</v>
      </c>
      <c r="O104" s="59">
        <f t="shared" si="75"/>
        <v>2434525.330610313</v>
      </c>
      <c r="P104" s="59">
        <f t="shared" si="76"/>
        <v>2510615.3300225139</v>
      </c>
      <c r="Q104" s="59">
        <f t="shared" si="77"/>
        <v>2549547.5473988201</v>
      </c>
      <c r="R104" s="59">
        <f t="shared" si="78"/>
        <v>2589083.4883052553</v>
      </c>
      <c r="S104" s="59">
        <f t="shared" si="79"/>
        <v>2629232.5147079597</v>
      </c>
      <c r="T104" s="59">
        <f t="shared" si="80"/>
        <v>2670004.1337494738</v>
      </c>
      <c r="U104" s="59">
        <f>+'[4]Opex Res Geral'!F74</f>
        <v>2711408</v>
      </c>
      <c r="V104" s="59">
        <f t="shared" si="81"/>
        <v>2748708.7415938624</v>
      </c>
      <c r="W104" s="59">
        <f t="shared" si="82"/>
        <v>2786522.628138043</v>
      </c>
      <c r="X104" s="59">
        <f t="shared" si="83"/>
        <v>2824856.7189490269</v>
      </c>
      <c r="Y104" s="59">
        <f t="shared" si="84"/>
        <v>2863718.1704580593</v>
      </c>
      <c r="Z104" s="59">
        <f t="shared" si="85"/>
        <v>2903114.2375471531</v>
      </c>
      <c r="AA104" s="59">
        <f t="shared" si="86"/>
        <v>2943052.2749034674</v>
      </c>
      <c r="AB104" s="59">
        <f t="shared" si="87"/>
        <v>2983539.7383923274</v>
      </c>
      <c r="AC104" s="59">
        <f t="shared" si="88"/>
        <v>3024584.1864491277</v>
      </c>
      <c r="AD104" s="59">
        <f t="shared" si="89"/>
        <v>3066193.2814903832</v>
      </c>
      <c r="AE104" s="59">
        <f t="shared" si="90"/>
        <v>3108374.791344197</v>
      </c>
      <c r="AF104" s="59">
        <f t="shared" si="91"/>
        <v>3121675.1448394572</v>
      </c>
      <c r="AG104" s="59">
        <f t="shared" si="92"/>
        <v>3161918.6438830127</v>
      </c>
      <c r="AH104" s="59">
        <f t="shared" si="93"/>
        <v>3202680.9474594314</v>
      </c>
      <c r="AI104" s="59">
        <f t="shared" si="94"/>
        <v>3282984.1066214149</v>
      </c>
      <c r="AJ104" s="60">
        <f>+'[4]Opex Res Geral'!F104</f>
        <v>3328148</v>
      </c>
      <c r="AK104" s="1"/>
      <c r="AL104" s="7">
        <f t="shared" si="100"/>
        <v>83748639.486678034</v>
      </c>
      <c r="AM104" s="9">
        <v>0.8</v>
      </c>
    </row>
    <row r="105" spans="1:39" ht="15.75">
      <c r="A105" s="3" t="s">
        <v>44</v>
      </c>
      <c r="B105" s="64">
        <f t="shared" si="95"/>
        <v>3.0121062165442992E-4</v>
      </c>
      <c r="C105" s="64">
        <f t="shared" si="96"/>
        <v>7.5302655413607466E-5</v>
      </c>
      <c r="D105" s="64">
        <f t="shared" si="97"/>
        <v>3.7651327706803738E-4</v>
      </c>
      <c r="E105" s="65">
        <f>D105/D112*100</f>
        <v>1.3513579914663632</v>
      </c>
      <c r="F105" s="59">
        <f>+'[4]Opex Res Geral'!F46</f>
        <v>271012.5</v>
      </c>
      <c r="G105" s="59">
        <f t="shared" si="69"/>
        <v>275309.3775635903</v>
      </c>
      <c r="H105" s="59">
        <f t="shared" si="70"/>
        <v>279674.38171468658</v>
      </c>
      <c r="I105" s="59">
        <f t="shared" si="98"/>
        <v>284108.59259389259</v>
      </c>
      <c r="J105" s="59">
        <f t="shared" si="99"/>
        <v>288613.10746733908</v>
      </c>
      <c r="K105" s="59">
        <f t="shared" si="71"/>
        <v>293189.04099820746</v>
      </c>
      <c r="L105" s="59">
        <f t="shared" si="72"/>
        <v>297837.52552255872</v>
      </c>
      <c r="M105" s="59">
        <f t="shared" si="73"/>
        <v>302559.71132953488</v>
      </c>
      <c r="N105" s="59">
        <f t="shared" si="74"/>
        <v>307356.76694600366</v>
      </c>
      <c r="O105" s="59">
        <f t="shared" si="75"/>
        <v>312229.8794257156</v>
      </c>
      <c r="P105" s="59">
        <f t="shared" si="76"/>
        <v>322209.11759139574</v>
      </c>
      <c r="Q105" s="59">
        <f t="shared" si="77"/>
        <v>327317.71268631826</v>
      </c>
      <c r="R105" s="59">
        <f t="shared" si="78"/>
        <v>332507.30407345918</v>
      </c>
      <c r="S105" s="59">
        <f t="shared" si="79"/>
        <v>337779.17594137357</v>
      </c>
      <c r="T105" s="59">
        <f t="shared" si="80"/>
        <v>343134.63283930445</v>
      </c>
      <c r="U105" s="59">
        <f>+'[4]Opex Res Geral'!F75</f>
        <v>348575</v>
      </c>
      <c r="V105" s="59">
        <f t="shared" si="81"/>
        <v>353275.18884311797</v>
      </c>
      <c r="W105" s="59">
        <f t="shared" si="82"/>
        <v>358038.75508037204</v>
      </c>
      <c r="X105" s="59">
        <f t="shared" si="83"/>
        <v>362866.5532931888</v>
      </c>
      <c r="Y105" s="59">
        <f t="shared" si="84"/>
        <v>367759.44958617975</v>
      </c>
      <c r="Z105" s="59">
        <f t="shared" si="85"/>
        <v>372718.32174251962</v>
      </c>
      <c r="AA105" s="59">
        <f t="shared" si="86"/>
        <v>377744.05938142049</v>
      </c>
      <c r="AB105" s="59">
        <f t="shared" si="87"/>
        <v>382837.56411772867</v>
      </c>
      <c r="AC105" s="59">
        <f t="shared" si="88"/>
        <v>387999.74972367467</v>
      </c>
      <c r="AD105" s="59">
        <f t="shared" si="89"/>
        <v>393231.54229280265</v>
      </c>
      <c r="AE105" s="59">
        <f t="shared" si="90"/>
        <v>398533.88040611177</v>
      </c>
      <c r="AF105" s="59">
        <f t="shared" si="91"/>
        <v>400205.47844004916</v>
      </c>
      <c r="AG105" s="59">
        <f t="shared" si="92"/>
        <v>405262.4580879297</v>
      </c>
      <c r="AH105" s="59">
        <f t="shared" si="93"/>
        <v>410383.33751863876</v>
      </c>
      <c r="AI105" s="59">
        <f t="shared" si="94"/>
        <v>420467.90647520922</v>
      </c>
      <c r="AJ105" s="60">
        <f>+'[4]Opex Res Geral'!F105</f>
        <v>426137.5</v>
      </c>
      <c r="AK105" s="1"/>
      <c r="AL105" s="7">
        <f t="shared" si="100"/>
        <v>10740875.571682325</v>
      </c>
      <c r="AM105" s="9">
        <v>0.8</v>
      </c>
    </row>
    <row r="106" spans="1:39" ht="15.75">
      <c r="A106" s="3" t="s">
        <v>45</v>
      </c>
      <c r="B106" s="64">
        <f t="shared" si="95"/>
        <v>6.3038430798572124E-4</v>
      </c>
      <c r="C106" s="64">
        <f t="shared" si="96"/>
        <v>3.3943770430000368E-4</v>
      </c>
      <c r="D106" s="64">
        <f t="shared" si="97"/>
        <v>9.6982201228572491E-4</v>
      </c>
      <c r="E106" s="65">
        <f>D106/D112*100</f>
        <v>3.4808247316215559</v>
      </c>
      <c r="F106" s="59">
        <f>+'[4]Opex Res Geral'!F47</f>
        <v>892462</v>
      </c>
      <c r="G106" s="59">
        <f t="shared" si="69"/>
        <v>892462</v>
      </c>
      <c r="H106" s="59">
        <f t="shared" si="70"/>
        <v>892462</v>
      </c>
      <c r="I106" s="59">
        <f t="shared" si="98"/>
        <v>892462</v>
      </c>
      <c r="J106" s="59">
        <f t="shared" si="99"/>
        <v>892462</v>
      </c>
      <c r="K106" s="59">
        <f t="shared" si="71"/>
        <v>892462</v>
      </c>
      <c r="L106" s="59">
        <f t="shared" si="72"/>
        <v>892462</v>
      </c>
      <c r="M106" s="59">
        <f t="shared" si="73"/>
        <v>892462</v>
      </c>
      <c r="N106" s="59">
        <f t="shared" si="74"/>
        <v>892462</v>
      </c>
      <c r="O106" s="59">
        <f t="shared" si="75"/>
        <v>892462</v>
      </c>
      <c r="P106" s="59">
        <f t="shared" si="76"/>
        <v>892462</v>
      </c>
      <c r="Q106" s="59">
        <f t="shared" si="77"/>
        <v>892462</v>
      </c>
      <c r="R106" s="59">
        <f t="shared" si="78"/>
        <v>892462</v>
      </c>
      <c r="S106" s="59">
        <f t="shared" si="79"/>
        <v>892462</v>
      </c>
      <c r="T106" s="59">
        <f t="shared" si="80"/>
        <v>892462</v>
      </c>
      <c r="U106" s="59">
        <f>+'[4]Opex Res Geral'!F76</f>
        <v>892462</v>
      </c>
      <c r="V106" s="59">
        <f t="shared" si="81"/>
        <v>892462</v>
      </c>
      <c r="W106" s="59">
        <f t="shared" si="82"/>
        <v>892462</v>
      </c>
      <c r="X106" s="59">
        <f t="shared" si="83"/>
        <v>892462</v>
      </c>
      <c r="Y106" s="59">
        <f t="shared" si="84"/>
        <v>892462</v>
      </c>
      <c r="Z106" s="59">
        <f t="shared" si="85"/>
        <v>892462</v>
      </c>
      <c r="AA106" s="59">
        <f t="shared" si="86"/>
        <v>892462</v>
      </c>
      <c r="AB106" s="59">
        <f t="shared" si="87"/>
        <v>892462</v>
      </c>
      <c r="AC106" s="59">
        <f t="shared" si="88"/>
        <v>892462</v>
      </c>
      <c r="AD106" s="59">
        <f t="shared" si="89"/>
        <v>892462</v>
      </c>
      <c r="AE106" s="59">
        <f t="shared" si="90"/>
        <v>892462</v>
      </c>
      <c r="AF106" s="59">
        <f t="shared" si="91"/>
        <v>892462</v>
      </c>
      <c r="AG106" s="59">
        <f t="shared" si="92"/>
        <v>892462</v>
      </c>
      <c r="AH106" s="59">
        <f t="shared" si="93"/>
        <v>892462</v>
      </c>
      <c r="AI106" s="59">
        <f t="shared" si="94"/>
        <v>892462</v>
      </c>
      <c r="AJ106" s="60">
        <f>+'[4]Opex Res Geral'!F106</f>
        <v>892462</v>
      </c>
      <c r="AK106" s="1"/>
      <c r="AL106" s="7">
        <f t="shared" si="100"/>
        <v>27666322</v>
      </c>
      <c r="AM106" s="9">
        <v>0.65</v>
      </c>
    </row>
    <row r="107" spans="1:39" ht="15.75">
      <c r="A107" s="3" t="s">
        <v>46</v>
      </c>
      <c r="B107" s="64">
        <f t="shared" si="95"/>
        <v>2.8535656745890749E-3</v>
      </c>
      <c r="C107" s="64">
        <f t="shared" si="96"/>
        <v>6.2639246515369977E-4</v>
      </c>
      <c r="D107" s="64">
        <f t="shared" si="97"/>
        <v>3.4799581397427747E-3</v>
      </c>
      <c r="E107" s="65">
        <f>D107/D112*100</f>
        <v>12.490048900081755</v>
      </c>
      <c r="F107" s="59">
        <f>+'[4]Opex Res Geral'!F48</f>
        <v>3202371.53</v>
      </c>
      <c r="G107" s="59">
        <f t="shared" si="69"/>
        <v>3202371.53</v>
      </c>
      <c r="H107" s="59">
        <f t="shared" si="70"/>
        <v>3202371.53</v>
      </c>
      <c r="I107" s="59">
        <f t="shared" si="98"/>
        <v>3202371.53</v>
      </c>
      <c r="J107" s="59">
        <f t="shared" si="99"/>
        <v>3202371.53</v>
      </c>
      <c r="K107" s="59">
        <f t="shared" si="71"/>
        <v>3202371.53</v>
      </c>
      <c r="L107" s="59">
        <f t="shared" si="72"/>
        <v>3202371.53</v>
      </c>
      <c r="M107" s="59">
        <f t="shared" si="73"/>
        <v>3202371.53</v>
      </c>
      <c r="N107" s="59">
        <f t="shared" si="74"/>
        <v>3202371.53</v>
      </c>
      <c r="O107" s="59">
        <f t="shared" si="75"/>
        <v>3202371.53</v>
      </c>
      <c r="P107" s="59">
        <f t="shared" si="76"/>
        <v>3202371.53</v>
      </c>
      <c r="Q107" s="59">
        <f t="shared" si="77"/>
        <v>3202371.53</v>
      </c>
      <c r="R107" s="59">
        <f t="shared" si="78"/>
        <v>3202371.53</v>
      </c>
      <c r="S107" s="59">
        <f t="shared" si="79"/>
        <v>3202371.53</v>
      </c>
      <c r="T107" s="59">
        <f t="shared" si="80"/>
        <v>3202371.53</v>
      </c>
      <c r="U107" s="59">
        <f>+'[4]Opex Res Geral'!F77</f>
        <v>3202371.53</v>
      </c>
      <c r="V107" s="59">
        <f t="shared" si="81"/>
        <v>3202371.53</v>
      </c>
      <c r="W107" s="59">
        <f t="shared" si="82"/>
        <v>3202371.53</v>
      </c>
      <c r="X107" s="59">
        <f t="shared" si="83"/>
        <v>3202371.53</v>
      </c>
      <c r="Y107" s="59">
        <f t="shared" si="84"/>
        <v>3202371.53</v>
      </c>
      <c r="Z107" s="59">
        <f t="shared" si="85"/>
        <v>3202371.53</v>
      </c>
      <c r="AA107" s="59">
        <f t="shared" si="86"/>
        <v>3202371.53</v>
      </c>
      <c r="AB107" s="59">
        <f t="shared" si="87"/>
        <v>3202371.53</v>
      </c>
      <c r="AC107" s="59">
        <f t="shared" si="88"/>
        <v>3202371.53</v>
      </c>
      <c r="AD107" s="59">
        <f t="shared" si="89"/>
        <v>3202371.53</v>
      </c>
      <c r="AE107" s="59">
        <f t="shared" si="90"/>
        <v>3202371.53</v>
      </c>
      <c r="AF107" s="59">
        <f t="shared" si="91"/>
        <v>3202371.53</v>
      </c>
      <c r="AG107" s="59">
        <f t="shared" si="92"/>
        <v>3202371.53</v>
      </c>
      <c r="AH107" s="59">
        <f t="shared" si="93"/>
        <v>3202371.53</v>
      </c>
      <c r="AI107" s="59">
        <f t="shared" si="94"/>
        <v>3202371.53</v>
      </c>
      <c r="AJ107" s="60">
        <f>+'[4]Opex Res Geral'!F107</f>
        <v>3202371.53</v>
      </c>
      <c r="AK107" s="1"/>
      <c r="AL107" s="7">
        <f t="shared" si="100"/>
        <v>99273517.430000022</v>
      </c>
      <c r="AM107" s="9">
        <v>0.82</v>
      </c>
    </row>
    <row r="108" spans="1:39" ht="15.75">
      <c r="A108" s="3" t="s">
        <v>47</v>
      </c>
      <c r="B108" s="64">
        <f t="shared" si="95"/>
        <v>0</v>
      </c>
      <c r="C108" s="64">
        <f t="shared" si="96"/>
        <v>9.2911274710216762E-4</v>
      </c>
      <c r="D108" s="64">
        <f t="shared" si="97"/>
        <v>9.2911274710216762E-4</v>
      </c>
      <c r="E108" s="65">
        <f>D108/D112*100</f>
        <v>3.3347135738400402</v>
      </c>
      <c r="F108" s="59">
        <f>+'[4]Opex Res Geral'!F49</f>
        <v>855000</v>
      </c>
      <c r="G108" s="59">
        <f t="shared" si="69"/>
        <v>855000</v>
      </c>
      <c r="H108" s="59">
        <f t="shared" si="70"/>
        <v>855000</v>
      </c>
      <c r="I108" s="59">
        <f t="shared" si="98"/>
        <v>855000</v>
      </c>
      <c r="J108" s="59">
        <f t="shared" si="99"/>
        <v>855000</v>
      </c>
      <c r="K108" s="59">
        <f t="shared" si="71"/>
        <v>855000</v>
      </c>
      <c r="L108" s="59">
        <f t="shared" si="72"/>
        <v>855000</v>
      </c>
      <c r="M108" s="59">
        <f t="shared" si="73"/>
        <v>855000</v>
      </c>
      <c r="N108" s="59">
        <f t="shared" si="74"/>
        <v>855000</v>
      </c>
      <c r="O108" s="59">
        <f t="shared" si="75"/>
        <v>855000</v>
      </c>
      <c r="P108" s="59">
        <f t="shared" si="76"/>
        <v>855000</v>
      </c>
      <c r="Q108" s="59">
        <f t="shared" si="77"/>
        <v>855000</v>
      </c>
      <c r="R108" s="59">
        <f t="shared" si="78"/>
        <v>855000</v>
      </c>
      <c r="S108" s="59">
        <f t="shared" si="79"/>
        <v>855000</v>
      </c>
      <c r="T108" s="59">
        <f t="shared" si="80"/>
        <v>855000</v>
      </c>
      <c r="U108" s="59">
        <f>+'[4]Opex Res Geral'!F78</f>
        <v>855000</v>
      </c>
      <c r="V108" s="59">
        <f t="shared" si="81"/>
        <v>855000</v>
      </c>
      <c r="W108" s="59">
        <f t="shared" si="82"/>
        <v>855000</v>
      </c>
      <c r="X108" s="59">
        <f t="shared" si="83"/>
        <v>855000</v>
      </c>
      <c r="Y108" s="59">
        <f t="shared" si="84"/>
        <v>855000</v>
      </c>
      <c r="Z108" s="59">
        <f t="shared" si="85"/>
        <v>855000</v>
      </c>
      <c r="AA108" s="59">
        <f t="shared" si="86"/>
        <v>855000</v>
      </c>
      <c r="AB108" s="59">
        <f t="shared" si="87"/>
        <v>855000</v>
      </c>
      <c r="AC108" s="59">
        <f t="shared" si="88"/>
        <v>855000</v>
      </c>
      <c r="AD108" s="59">
        <f t="shared" si="89"/>
        <v>855000</v>
      </c>
      <c r="AE108" s="59">
        <f t="shared" si="90"/>
        <v>855000</v>
      </c>
      <c r="AF108" s="59">
        <f t="shared" si="91"/>
        <v>855000</v>
      </c>
      <c r="AG108" s="59">
        <f t="shared" si="92"/>
        <v>855000</v>
      </c>
      <c r="AH108" s="59">
        <f t="shared" si="93"/>
        <v>855000</v>
      </c>
      <c r="AI108" s="59">
        <f t="shared" si="94"/>
        <v>855000</v>
      </c>
      <c r="AJ108" s="60">
        <f>+'[4]Opex Res Geral'!F108</f>
        <v>855000</v>
      </c>
      <c r="AK108" s="1"/>
      <c r="AL108" s="13">
        <f t="shared" si="100"/>
        <v>26505000</v>
      </c>
      <c r="AM108" s="10">
        <v>0</v>
      </c>
    </row>
    <row r="109" spans="1:39" ht="15.75">
      <c r="A109" s="3" t="s">
        <v>48</v>
      </c>
      <c r="B109" s="64">
        <f t="shared" si="95"/>
        <v>0</v>
      </c>
      <c r="C109" s="64">
        <f t="shared" si="96"/>
        <v>3.46034187468114E-4</v>
      </c>
      <c r="D109" s="64">
        <f t="shared" si="97"/>
        <v>3.46034187468114E-4</v>
      </c>
      <c r="E109" s="65">
        <f>D109/D112*100</f>
        <v>1.2419643423918501</v>
      </c>
      <c r="F109" s="59">
        <f>+'[4]Opex Res Geral'!F50</f>
        <v>318432</v>
      </c>
      <c r="G109" s="59">
        <f t="shared" si="69"/>
        <v>318432</v>
      </c>
      <c r="H109" s="59">
        <f t="shared" si="70"/>
        <v>318432</v>
      </c>
      <c r="I109" s="59">
        <f t="shared" si="98"/>
        <v>318432</v>
      </c>
      <c r="J109" s="59">
        <f t="shared" si="99"/>
        <v>318432</v>
      </c>
      <c r="K109" s="59">
        <f t="shared" si="71"/>
        <v>318432</v>
      </c>
      <c r="L109" s="59">
        <f t="shared" si="72"/>
        <v>318432</v>
      </c>
      <c r="M109" s="59">
        <f t="shared" si="73"/>
        <v>318432</v>
      </c>
      <c r="N109" s="59">
        <f t="shared" si="74"/>
        <v>318432</v>
      </c>
      <c r="O109" s="59">
        <f t="shared" si="75"/>
        <v>318432</v>
      </c>
      <c r="P109" s="59">
        <f t="shared" si="76"/>
        <v>318432</v>
      </c>
      <c r="Q109" s="59">
        <f t="shared" si="77"/>
        <v>318432</v>
      </c>
      <c r="R109" s="59">
        <f t="shared" si="78"/>
        <v>318432</v>
      </c>
      <c r="S109" s="59">
        <f t="shared" si="79"/>
        <v>318432</v>
      </c>
      <c r="T109" s="59">
        <f t="shared" si="80"/>
        <v>318432</v>
      </c>
      <c r="U109" s="59">
        <f>+'[4]Opex Res Geral'!F79</f>
        <v>318432</v>
      </c>
      <c r="V109" s="59">
        <f t="shared" si="81"/>
        <v>318432</v>
      </c>
      <c r="W109" s="59">
        <f t="shared" si="82"/>
        <v>318432</v>
      </c>
      <c r="X109" s="59">
        <f t="shared" si="83"/>
        <v>318432</v>
      </c>
      <c r="Y109" s="59">
        <f t="shared" si="84"/>
        <v>318432</v>
      </c>
      <c r="Z109" s="59">
        <f t="shared" si="85"/>
        <v>318432</v>
      </c>
      <c r="AA109" s="59">
        <f t="shared" si="86"/>
        <v>318432</v>
      </c>
      <c r="AB109" s="59">
        <f t="shared" si="87"/>
        <v>318432</v>
      </c>
      <c r="AC109" s="59">
        <f t="shared" si="88"/>
        <v>318432</v>
      </c>
      <c r="AD109" s="59">
        <f t="shared" si="89"/>
        <v>318432</v>
      </c>
      <c r="AE109" s="59">
        <f t="shared" si="90"/>
        <v>318432</v>
      </c>
      <c r="AF109" s="59">
        <f t="shared" si="91"/>
        <v>318432</v>
      </c>
      <c r="AG109" s="59">
        <f t="shared" si="92"/>
        <v>318432</v>
      </c>
      <c r="AH109" s="59">
        <f t="shared" si="93"/>
        <v>318432</v>
      </c>
      <c r="AI109" s="59">
        <f t="shared" si="94"/>
        <v>318432</v>
      </c>
      <c r="AJ109" s="60">
        <f>+'[4]Opex Res Geral'!F109</f>
        <v>318432</v>
      </c>
      <c r="AK109" s="1"/>
      <c r="AL109" s="13">
        <f t="shared" si="100"/>
        <v>9871392</v>
      </c>
      <c r="AM109" s="10">
        <v>0</v>
      </c>
    </row>
    <row r="110" spans="1:39" ht="15.75">
      <c r="A110" s="3" t="s">
        <v>49</v>
      </c>
      <c r="B110" s="64">
        <f t="shared" si="95"/>
        <v>0</v>
      </c>
      <c r="C110" s="64">
        <f t="shared" si="96"/>
        <v>1.6300223633371362E-4</v>
      </c>
      <c r="D110" s="64">
        <f t="shared" si="97"/>
        <v>1.6300223633371362E-4</v>
      </c>
      <c r="E110" s="65">
        <f>D110/D112*100</f>
        <v>0.58503746909474397</v>
      </c>
      <c r="F110" s="59">
        <f>+'[4]Opex Res Geral'!F51</f>
        <v>150000</v>
      </c>
      <c r="G110" s="59">
        <f t="shared" si="69"/>
        <v>150000</v>
      </c>
      <c r="H110" s="59">
        <f t="shared" si="70"/>
        <v>150000</v>
      </c>
      <c r="I110" s="59">
        <f t="shared" si="98"/>
        <v>150000</v>
      </c>
      <c r="J110" s="59">
        <f t="shared" si="99"/>
        <v>150000</v>
      </c>
      <c r="K110" s="59">
        <f t="shared" si="71"/>
        <v>150000</v>
      </c>
      <c r="L110" s="59">
        <f t="shared" si="72"/>
        <v>150000</v>
      </c>
      <c r="M110" s="59">
        <f t="shared" si="73"/>
        <v>150000</v>
      </c>
      <c r="N110" s="59">
        <f t="shared" si="74"/>
        <v>150000</v>
      </c>
      <c r="O110" s="59">
        <f t="shared" si="75"/>
        <v>150000</v>
      </c>
      <c r="P110" s="59">
        <f t="shared" si="76"/>
        <v>150000</v>
      </c>
      <c r="Q110" s="59">
        <f t="shared" si="77"/>
        <v>150000</v>
      </c>
      <c r="R110" s="59">
        <f t="shared" si="78"/>
        <v>150000</v>
      </c>
      <c r="S110" s="59">
        <f t="shared" si="79"/>
        <v>150000</v>
      </c>
      <c r="T110" s="59">
        <f t="shared" si="80"/>
        <v>150000</v>
      </c>
      <c r="U110" s="59">
        <f>+'[4]Opex Res Geral'!F80</f>
        <v>150000</v>
      </c>
      <c r="V110" s="59">
        <f t="shared" si="81"/>
        <v>150000</v>
      </c>
      <c r="W110" s="59">
        <f t="shared" si="82"/>
        <v>150000</v>
      </c>
      <c r="X110" s="59">
        <f t="shared" si="83"/>
        <v>150000</v>
      </c>
      <c r="Y110" s="59">
        <f t="shared" si="84"/>
        <v>150000</v>
      </c>
      <c r="Z110" s="59">
        <f t="shared" si="85"/>
        <v>150000</v>
      </c>
      <c r="AA110" s="59">
        <f t="shared" si="86"/>
        <v>150000</v>
      </c>
      <c r="AB110" s="59">
        <f t="shared" si="87"/>
        <v>150000</v>
      </c>
      <c r="AC110" s="59">
        <f t="shared" si="88"/>
        <v>150000</v>
      </c>
      <c r="AD110" s="59">
        <f t="shared" si="89"/>
        <v>150000</v>
      </c>
      <c r="AE110" s="59">
        <f t="shared" si="90"/>
        <v>150000</v>
      </c>
      <c r="AF110" s="59">
        <f t="shared" si="91"/>
        <v>150000</v>
      </c>
      <c r="AG110" s="59">
        <f t="shared" si="92"/>
        <v>150000</v>
      </c>
      <c r="AH110" s="59">
        <f t="shared" si="93"/>
        <v>150000</v>
      </c>
      <c r="AI110" s="59">
        <f t="shared" si="94"/>
        <v>150000</v>
      </c>
      <c r="AJ110" s="60">
        <f>+'[4]Opex Res Geral'!F110</f>
        <v>150000</v>
      </c>
      <c r="AK110" s="1"/>
      <c r="AL110" s="13">
        <f t="shared" si="100"/>
        <v>4650000</v>
      </c>
      <c r="AM110" s="10">
        <v>0</v>
      </c>
    </row>
    <row r="111" spans="1:39" ht="16.5" thickBot="1">
      <c r="A111" s="8" t="s">
        <v>50</v>
      </c>
      <c r="B111" s="66">
        <f t="shared" si="95"/>
        <v>0</v>
      </c>
      <c r="C111" s="66">
        <f t="shared" si="96"/>
        <v>3.8033855144533181E-4</v>
      </c>
      <c r="D111" s="64">
        <f t="shared" si="97"/>
        <v>3.8033855144533181E-4</v>
      </c>
      <c r="E111" s="67">
        <f>D111/D112*100</f>
        <v>1.3650874278877358</v>
      </c>
      <c r="F111" s="61">
        <f>+'[4]Opex Res Geral'!F52</f>
        <v>350000</v>
      </c>
      <c r="G111" s="61">
        <f t="shared" si="69"/>
        <v>350000</v>
      </c>
      <c r="H111" s="61">
        <f t="shared" si="70"/>
        <v>350000</v>
      </c>
      <c r="I111" s="59">
        <f t="shared" si="98"/>
        <v>350000</v>
      </c>
      <c r="J111" s="59">
        <f t="shared" si="99"/>
        <v>350000</v>
      </c>
      <c r="K111" s="61">
        <f t="shared" si="71"/>
        <v>350000</v>
      </c>
      <c r="L111" s="61">
        <f t="shared" si="72"/>
        <v>350000</v>
      </c>
      <c r="M111" s="61">
        <f t="shared" si="73"/>
        <v>350000</v>
      </c>
      <c r="N111" s="61">
        <f t="shared" si="74"/>
        <v>350000</v>
      </c>
      <c r="O111" s="61">
        <f t="shared" si="75"/>
        <v>350000</v>
      </c>
      <c r="P111" s="61">
        <f t="shared" si="76"/>
        <v>350000</v>
      </c>
      <c r="Q111" s="61">
        <f t="shared" si="77"/>
        <v>350000</v>
      </c>
      <c r="R111" s="61">
        <f t="shared" si="78"/>
        <v>350000</v>
      </c>
      <c r="S111" s="61">
        <f t="shared" si="79"/>
        <v>350000</v>
      </c>
      <c r="T111" s="61">
        <f t="shared" si="80"/>
        <v>350000</v>
      </c>
      <c r="U111" s="61">
        <f>+'[4]Opex Res Geral'!F81</f>
        <v>350000</v>
      </c>
      <c r="V111" s="61">
        <f t="shared" si="81"/>
        <v>350000</v>
      </c>
      <c r="W111" s="61">
        <f t="shared" si="82"/>
        <v>350000</v>
      </c>
      <c r="X111" s="61">
        <f t="shared" si="83"/>
        <v>350000</v>
      </c>
      <c r="Y111" s="61">
        <f t="shared" si="84"/>
        <v>350000</v>
      </c>
      <c r="Z111" s="61">
        <f t="shared" si="85"/>
        <v>350000</v>
      </c>
      <c r="AA111" s="61">
        <f t="shared" si="86"/>
        <v>350000</v>
      </c>
      <c r="AB111" s="61">
        <f t="shared" si="87"/>
        <v>350000</v>
      </c>
      <c r="AC111" s="61">
        <f t="shared" si="88"/>
        <v>350000</v>
      </c>
      <c r="AD111" s="61">
        <f t="shared" si="89"/>
        <v>350000</v>
      </c>
      <c r="AE111" s="61">
        <f t="shared" si="90"/>
        <v>350000</v>
      </c>
      <c r="AF111" s="61">
        <f t="shared" si="91"/>
        <v>350000</v>
      </c>
      <c r="AG111" s="61">
        <f t="shared" si="92"/>
        <v>350000</v>
      </c>
      <c r="AH111" s="61">
        <f t="shared" si="93"/>
        <v>350000</v>
      </c>
      <c r="AI111" s="61">
        <f t="shared" si="94"/>
        <v>350000</v>
      </c>
      <c r="AJ111" s="61">
        <f>+'[4]Opex Res Geral'!F111</f>
        <v>350000</v>
      </c>
      <c r="AK111" s="1"/>
      <c r="AL111" s="13">
        <f t="shared" si="100"/>
        <v>10850000</v>
      </c>
      <c r="AM111" s="10">
        <v>0</v>
      </c>
    </row>
    <row r="112" spans="1:39" ht="15.75">
      <c r="A112" s="16" t="s">
        <v>51</v>
      </c>
      <c r="B112" s="68">
        <f>SUM(B99:B111)</f>
        <v>2.1870526057179304E-2</v>
      </c>
      <c r="C112" s="68">
        <f>SUM(C99:C111)</f>
        <v>5.9913195415196479E-3</v>
      </c>
      <c r="D112" s="68">
        <f>SUM(D99:D111)</f>
        <v>2.7861845598698948E-2</v>
      </c>
      <c r="E112" s="69">
        <f>SUM(E99:E111)</f>
        <v>100</v>
      </c>
      <c r="F112" s="70">
        <f>SUM(F99:F111)</f>
        <v>21227765.030000001</v>
      </c>
      <c r="G112" s="70">
        <f t="shared" ref="G112:AJ112" si="101">SUM(G99:G111)</f>
        <v>21481591.987954929</v>
      </c>
      <c r="H112" s="70">
        <f t="shared" si="101"/>
        <v>21739601.140246667</v>
      </c>
      <c r="I112" s="70">
        <f t="shared" si="101"/>
        <v>22001861.64645867</v>
      </c>
      <c r="J112" s="70">
        <f t="shared" si="101"/>
        <v>22268443.814145613</v>
      </c>
      <c r="K112" s="70">
        <f t="shared" si="101"/>
        <v>22539419.117961802</v>
      </c>
      <c r="L112" s="70">
        <f t="shared" si="101"/>
        <v>22814860.21910955</v>
      </c>
      <c r="M112" s="70">
        <f t="shared" si="101"/>
        <v>23094840.98511295</v>
      </c>
      <c r="N112" s="70">
        <f t="shared" si="101"/>
        <v>23379436.509922396</v>
      </c>
      <c r="O112" s="70">
        <f t="shared" si="101"/>
        <v>23668723.134355538</v>
      </c>
      <c r="P112" s="70">
        <f t="shared" si="101"/>
        <v>24261681.404745352</v>
      </c>
      <c r="Q112" s="70">
        <f t="shared" si="101"/>
        <v>24565512.155464947</v>
      </c>
      <c r="R112" s="70">
        <f t="shared" si="101"/>
        <v>24874352.258662343</v>
      </c>
      <c r="S112" s="70">
        <f t="shared" si="101"/>
        <v>25188284.608279526</v>
      </c>
      <c r="T112" s="70">
        <f t="shared" si="101"/>
        <v>25507393.475158397</v>
      </c>
      <c r="U112" s="70">
        <f t="shared" si="101"/>
        <v>25831764.530000001</v>
      </c>
      <c r="V112" s="70">
        <f t="shared" si="101"/>
        <v>26094718.251015492</v>
      </c>
      <c r="W112" s="70">
        <f t="shared" si="101"/>
        <v>26361141.658657603</v>
      </c>
      <c r="X112" s="70">
        <f t="shared" si="101"/>
        <v>26631080.775617693</v>
      </c>
      <c r="Y112" s="70">
        <f t="shared" si="101"/>
        <v>26904582.237495009</v>
      </c>
      <c r="Z112" s="70">
        <f t="shared" si="101"/>
        <v>27181693.300984103</v>
      </c>
      <c r="AA112" s="70">
        <f t="shared" si="101"/>
        <v>27462461.852171939</v>
      </c>
      <c r="AB112" s="70">
        <f t="shared" si="101"/>
        <v>27746936.414946001</v>
      </c>
      <c r="AC112" s="70">
        <f t="shared" si="101"/>
        <v>28035166.159515083</v>
      </c>
      <c r="AD112" s="70">
        <f t="shared" si="101"/>
        <v>28327200.911044087</v>
      </c>
      <c r="AE112" s="70">
        <f t="shared" si="101"/>
        <v>28623091.158404544</v>
      </c>
      <c r="AF112" s="70">
        <f t="shared" si="101"/>
        <v>28716355.607780941</v>
      </c>
      <c r="AG112" s="70">
        <f t="shared" si="101"/>
        <v>28998453.764648248</v>
      </c>
      <c r="AH112" s="70">
        <f t="shared" si="101"/>
        <v>29284042.551828898</v>
      </c>
      <c r="AI112" s="70">
        <f t="shared" si="101"/>
        <v>29846240.613248311</v>
      </c>
      <c r="AJ112" s="70">
        <f t="shared" si="101"/>
        <v>30162189.530000001</v>
      </c>
      <c r="AK112" s="1"/>
      <c r="AL112" s="7">
        <f>SUM(AL99:AL111)</f>
        <v>794820886.80493677</v>
      </c>
      <c r="AM112" s="1"/>
    </row>
    <row r="113" spans="1:39" ht="15.75">
      <c r="A113" s="74" t="s">
        <v>52</v>
      </c>
      <c r="B113" s="77"/>
      <c r="C113" s="77"/>
      <c r="D113" s="77"/>
      <c r="E113" s="77"/>
      <c r="F113" s="78">
        <f t="shared" ref="F113:AJ113" si="102">+F112/(F96*1000)</f>
        <v>2.948075498399428E-2</v>
      </c>
      <c r="G113" s="78">
        <f t="shared" si="102"/>
        <v>2.9368330827341211E-2</v>
      </c>
      <c r="H113" s="78">
        <f t="shared" si="102"/>
        <v>2.9257879212095581E-2</v>
      </c>
      <c r="I113" s="78">
        <f t="shared" si="102"/>
        <v>2.9149369870481182E-2</v>
      </c>
      <c r="J113" s="78">
        <f t="shared" si="102"/>
        <v>2.9042773007379268E-2</v>
      </c>
      <c r="K113" s="78">
        <f t="shared" si="102"/>
        <v>2.8938059292964544E-2</v>
      </c>
      <c r="L113" s="78">
        <f t="shared" si="102"/>
        <v>2.8835199855455702E-2</v>
      </c>
      <c r="M113" s="78">
        <f t="shared" si="102"/>
        <v>2.8734166273979112E-2</v>
      </c>
      <c r="N113" s="78">
        <f t="shared" si="102"/>
        <v>2.8634930571543624E-2</v>
      </c>
      <c r="O113" s="78">
        <f t="shared" si="102"/>
        <v>2.8537465208124904E-2</v>
      </c>
      <c r="P113" s="78">
        <f t="shared" si="102"/>
        <v>2.8347737482333345E-2</v>
      </c>
      <c r="Q113" s="78">
        <f t="shared" si="102"/>
        <v>2.8255422164003795E-2</v>
      </c>
      <c r="R113" s="78">
        <f t="shared" si="102"/>
        <v>2.816477125968574E-2</v>
      </c>
      <c r="S113" s="78">
        <f t="shared" si="102"/>
        <v>2.8075759314167982E-2</v>
      </c>
      <c r="T113" s="78">
        <f t="shared" si="102"/>
        <v>2.798836126991763E-2</v>
      </c>
      <c r="U113" s="78">
        <f t="shared" si="102"/>
        <v>2.7902552460884546E-2</v>
      </c>
      <c r="V113" s="78">
        <f t="shared" si="102"/>
        <v>2.7812015355211009E-2</v>
      </c>
      <c r="W113" s="78">
        <f t="shared" si="102"/>
        <v>2.7722605930935063E-2</v>
      </c>
      <c r="X113" s="78">
        <f t="shared" si="102"/>
        <v>2.7634309471720936E-2</v>
      </c>
      <c r="Y113" s="78">
        <f t="shared" si="102"/>
        <v>2.7547111455876606E-2</v>
      </c>
      <c r="Z113" s="78">
        <f t="shared" si="102"/>
        <v>2.7460997553770468E-2</v>
      </c>
      <c r="AA113" s="78">
        <f t="shared" si="102"/>
        <v>2.7375953625282282E-2</v>
      </c>
      <c r="AB113" s="78">
        <f t="shared" si="102"/>
        <v>2.7291965717287949E-2</v>
      </c>
      <c r="AC113" s="78">
        <f t="shared" si="102"/>
        <v>2.7209020061177792E-2</v>
      </c>
      <c r="AD113" s="78">
        <f t="shared" si="102"/>
        <v>2.7127103070407704E-2</v>
      </c>
      <c r="AE113" s="78">
        <f t="shared" si="102"/>
        <v>2.704620133808289E-2</v>
      </c>
      <c r="AF113" s="78">
        <f t="shared" si="102"/>
        <v>2.7021125657902108E-2</v>
      </c>
      <c r="AG113" s="78">
        <f t="shared" si="102"/>
        <v>2.694648174203915E-2</v>
      </c>
      <c r="AH113" s="78">
        <f t="shared" si="102"/>
        <v>2.6872704195479716E-2</v>
      </c>
      <c r="AI113" s="78">
        <f t="shared" si="102"/>
        <v>2.6732485010435698E-2</v>
      </c>
      <c r="AJ113" s="78">
        <f t="shared" si="102"/>
        <v>2.6656464589510525E-2</v>
      </c>
      <c r="AK113" s="1"/>
      <c r="AL113" s="11">
        <f>+AL112/AL96/1000</f>
        <v>2.7861845598698955E-2</v>
      </c>
      <c r="AM113" s="1"/>
    </row>
    <row r="114" spans="1:39" ht="15.75">
      <c r="A114" s="74" t="s">
        <v>53</v>
      </c>
      <c r="B114" s="77"/>
      <c r="C114" s="77"/>
      <c r="D114" s="77"/>
      <c r="E114" s="77"/>
      <c r="F114" s="78">
        <f>+B112</f>
        <v>2.1870526057179304E-2</v>
      </c>
      <c r="G114" s="78">
        <f>+F114</f>
        <v>2.1870526057179304E-2</v>
      </c>
      <c r="H114" s="78">
        <f t="shared" ref="H114:AJ114" si="103">+G114</f>
        <v>2.1870526057179304E-2</v>
      </c>
      <c r="I114" s="78">
        <f t="shared" si="103"/>
        <v>2.1870526057179304E-2</v>
      </c>
      <c r="J114" s="78">
        <f t="shared" si="103"/>
        <v>2.1870526057179304E-2</v>
      </c>
      <c r="K114" s="78">
        <f t="shared" si="103"/>
        <v>2.1870526057179304E-2</v>
      </c>
      <c r="L114" s="78">
        <f t="shared" si="103"/>
        <v>2.1870526057179304E-2</v>
      </c>
      <c r="M114" s="78">
        <f t="shared" si="103"/>
        <v>2.1870526057179304E-2</v>
      </c>
      <c r="N114" s="78">
        <f t="shared" si="103"/>
        <v>2.1870526057179304E-2</v>
      </c>
      <c r="O114" s="78">
        <f t="shared" si="103"/>
        <v>2.1870526057179304E-2</v>
      </c>
      <c r="P114" s="78">
        <f t="shared" si="103"/>
        <v>2.1870526057179304E-2</v>
      </c>
      <c r="Q114" s="78">
        <f t="shared" si="103"/>
        <v>2.1870526057179304E-2</v>
      </c>
      <c r="R114" s="78">
        <f t="shared" si="103"/>
        <v>2.1870526057179304E-2</v>
      </c>
      <c r="S114" s="78">
        <f t="shared" si="103"/>
        <v>2.1870526057179304E-2</v>
      </c>
      <c r="T114" s="78">
        <f t="shared" si="103"/>
        <v>2.1870526057179304E-2</v>
      </c>
      <c r="U114" s="78">
        <f t="shared" si="103"/>
        <v>2.1870526057179304E-2</v>
      </c>
      <c r="V114" s="78">
        <f t="shared" si="103"/>
        <v>2.1870526057179304E-2</v>
      </c>
      <c r="W114" s="78">
        <f t="shared" si="103"/>
        <v>2.1870526057179304E-2</v>
      </c>
      <c r="X114" s="78">
        <f t="shared" si="103"/>
        <v>2.1870526057179304E-2</v>
      </c>
      <c r="Y114" s="78">
        <f t="shared" si="103"/>
        <v>2.1870526057179304E-2</v>
      </c>
      <c r="Z114" s="78">
        <f t="shared" si="103"/>
        <v>2.1870526057179304E-2</v>
      </c>
      <c r="AA114" s="78">
        <f t="shared" si="103"/>
        <v>2.1870526057179304E-2</v>
      </c>
      <c r="AB114" s="78">
        <f t="shared" si="103"/>
        <v>2.1870526057179304E-2</v>
      </c>
      <c r="AC114" s="78">
        <f t="shared" si="103"/>
        <v>2.1870526057179304E-2</v>
      </c>
      <c r="AD114" s="78">
        <f t="shared" si="103"/>
        <v>2.1870526057179304E-2</v>
      </c>
      <c r="AE114" s="78">
        <f t="shared" si="103"/>
        <v>2.1870526057179304E-2</v>
      </c>
      <c r="AF114" s="78">
        <f t="shared" si="103"/>
        <v>2.1870526057179304E-2</v>
      </c>
      <c r="AG114" s="78">
        <f t="shared" si="103"/>
        <v>2.1870526057179304E-2</v>
      </c>
      <c r="AH114" s="78">
        <f t="shared" si="103"/>
        <v>2.1870526057179304E-2</v>
      </c>
      <c r="AI114" s="78">
        <f t="shared" si="103"/>
        <v>2.1870526057179304E-2</v>
      </c>
      <c r="AJ114" s="78">
        <f t="shared" si="103"/>
        <v>2.1870526057179304E-2</v>
      </c>
      <c r="AK114" s="1"/>
      <c r="AL114" s="11"/>
      <c r="AM114" s="1"/>
    </row>
    <row r="115" spans="1:39" ht="16.5" thickBot="1">
      <c r="A115" s="15" t="s">
        <v>54</v>
      </c>
      <c r="B115" s="79"/>
      <c r="C115" s="79"/>
      <c r="D115" s="79"/>
      <c r="E115" s="79"/>
      <c r="F115" s="80">
        <f>+F113-F114</f>
        <v>7.6102289268149756E-3</v>
      </c>
      <c r="G115" s="80">
        <f>+G113-G114</f>
        <v>7.4978047701619067E-3</v>
      </c>
      <c r="H115" s="80">
        <f t="shared" ref="H115" si="104">+H113-H114</f>
        <v>7.387353154916277E-3</v>
      </c>
      <c r="I115" s="80">
        <f t="shared" ref="I115" si="105">+I113-I114</f>
        <v>7.2788438133018774E-3</v>
      </c>
      <c r="J115" s="80">
        <f t="shared" ref="J115" si="106">+J113-J114</f>
        <v>7.172246950199964E-3</v>
      </c>
      <c r="K115" s="80">
        <f t="shared" ref="K115" si="107">+K113-K114</f>
        <v>7.0675332357852394E-3</v>
      </c>
      <c r="L115" s="80">
        <f t="shared" ref="L115" si="108">+L113-L114</f>
        <v>6.9646737982763975E-3</v>
      </c>
      <c r="M115" s="80">
        <f t="shared" ref="M115" si="109">+M113-M114</f>
        <v>6.863640216799808E-3</v>
      </c>
      <c r="N115" s="80">
        <f t="shared" ref="N115" si="110">+N113-N114</f>
        <v>6.7644045143643201E-3</v>
      </c>
      <c r="O115" s="80">
        <f t="shared" ref="O115" si="111">+O113-O114</f>
        <v>6.6669391509456E-3</v>
      </c>
      <c r="P115" s="80">
        <f t="shared" ref="P115" si="112">+P113-P114</f>
        <v>6.4772114251540405E-3</v>
      </c>
      <c r="Q115" s="80">
        <f t="shared" ref="Q115" si="113">+Q113-Q114</f>
        <v>6.3848961068244912E-3</v>
      </c>
      <c r="R115" s="80">
        <f t="shared" ref="R115" si="114">+R113-R114</f>
        <v>6.2942452025064356E-3</v>
      </c>
      <c r="S115" s="80">
        <f t="shared" ref="S115" si="115">+S113-S114</f>
        <v>6.2052332569886778E-3</v>
      </c>
      <c r="T115" s="80">
        <f t="shared" ref="T115" si="116">+T113-T114</f>
        <v>6.1178352127383255E-3</v>
      </c>
      <c r="U115" s="80">
        <f t="shared" ref="U115" si="117">+U113-U114</f>
        <v>6.0320264037052422E-3</v>
      </c>
      <c r="V115" s="80">
        <f t="shared" ref="V115" si="118">+V113-V114</f>
        <v>5.9414892980317047E-3</v>
      </c>
      <c r="W115" s="80">
        <f t="shared" ref="W115" si="119">+W113-W114</f>
        <v>5.8520798737557583E-3</v>
      </c>
      <c r="X115" s="80">
        <f t="shared" ref="X115" si="120">+X113-X114</f>
        <v>5.7637834145416317E-3</v>
      </c>
      <c r="Y115" s="80">
        <f t="shared" ref="Y115" si="121">+Y113-Y114</f>
        <v>5.6765853986973022E-3</v>
      </c>
      <c r="Z115" s="80">
        <f t="shared" ref="Z115" si="122">+Z113-Z114</f>
        <v>5.5904714965911637E-3</v>
      </c>
      <c r="AA115" s="80">
        <f t="shared" ref="AA115" si="123">+AA113-AA114</f>
        <v>5.5054275681029781E-3</v>
      </c>
      <c r="AB115" s="80">
        <f t="shared" ref="AB115" si="124">+AB113-AB114</f>
        <v>5.4214396601086449E-3</v>
      </c>
      <c r="AC115" s="80">
        <f t="shared" ref="AC115" si="125">+AC113-AC114</f>
        <v>5.3384940039984882E-3</v>
      </c>
      <c r="AD115" s="80">
        <f t="shared" ref="AD115" si="126">+AD113-AD114</f>
        <v>5.2565770132283994E-3</v>
      </c>
      <c r="AE115" s="80">
        <f t="shared" ref="AE115" si="127">+AE113-AE114</f>
        <v>5.1756752809035862E-3</v>
      </c>
      <c r="AF115" s="80">
        <f t="shared" ref="AF115" si="128">+AF113-AF114</f>
        <v>5.1505996007228036E-3</v>
      </c>
      <c r="AG115" s="80">
        <f t="shared" ref="AG115" si="129">+AG113-AG114</f>
        <v>5.075955684859846E-3</v>
      </c>
      <c r="AH115" s="80">
        <f t="shared" ref="AH115" si="130">+AH113-AH114</f>
        <v>5.0021781383004123E-3</v>
      </c>
      <c r="AI115" s="80">
        <f t="shared" ref="AI115" si="131">+AI113-AI114</f>
        <v>4.8619589532563935E-3</v>
      </c>
      <c r="AJ115" s="80">
        <f t="shared" ref="AJ115" si="132">+AJ113-AJ114</f>
        <v>4.7859385323312208E-3</v>
      </c>
      <c r="AK115" s="1"/>
      <c r="AL115" s="11"/>
      <c r="AM115" s="1"/>
    </row>
    <row r="116" spans="1:39" ht="15.75">
      <c r="A116" s="3" t="s">
        <v>57</v>
      </c>
      <c r="B116" s="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1"/>
      <c r="AL116" s="14"/>
      <c r="AM116" s="1"/>
    </row>
    <row r="117" spans="1:39" ht="15.75">
      <c r="A117" s="3"/>
      <c r="B117" s="25"/>
      <c r="AK117" s="1"/>
      <c r="AL117" s="14"/>
      <c r="AM117" s="1"/>
    </row>
    <row r="118" spans="1:39" ht="15.75">
      <c r="A118" s="19"/>
      <c r="AK118" s="1"/>
      <c r="AL118" s="1"/>
      <c r="AM118" s="1"/>
    </row>
    <row r="119" spans="1:39" ht="15.75">
      <c r="A119" s="19"/>
      <c r="AK119" s="1"/>
      <c r="AL119" s="1"/>
      <c r="AM119" s="1"/>
    </row>
    <row r="120" spans="1:39" ht="15.75">
      <c r="A120" s="91" t="s">
        <v>58</v>
      </c>
      <c r="AK120" s="1"/>
      <c r="AL120" s="1"/>
      <c r="AM120" s="1"/>
    </row>
    <row r="121" spans="1:39" ht="16.5" thickBot="1">
      <c r="A121" s="2"/>
      <c r="B121" s="24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K121" s="1"/>
      <c r="AL121" s="1"/>
      <c r="AM121" s="1"/>
    </row>
    <row r="122" spans="1:39" ht="15.75">
      <c r="A122" s="4"/>
      <c r="B122" s="26"/>
      <c r="C122" s="26"/>
      <c r="D122" s="27"/>
      <c r="E122" s="28"/>
      <c r="F122" s="20">
        <f>+F92</f>
        <v>2015</v>
      </c>
      <c r="G122" s="20">
        <f t="shared" ref="G122:AJ123" si="133">+G92</f>
        <v>2016</v>
      </c>
      <c r="H122" s="20">
        <f t="shared" si="133"/>
        <v>2017</v>
      </c>
      <c r="I122" s="20">
        <f t="shared" si="133"/>
        <v>2018</v>
      </c>
      <c r="J122" s="20">
        <f t="shared" si="133"/>
        <v>2019</v>
      </c>
      <c r="K122" s="20">
        <f t="shared" si="133"/>
        <v>2020</v>
      </c>
      <c r="L122" s="20">
        <f t="shared" si="133"/>
        <v>2021</v>
      </c>
      <c r="M122" s="20">
        <f t="shared" si="133"/>
        <v>2022</v>
      </c>
      <c r="N122" s="20">
        <f t="shared" si="133"/>
        <v>2023</v>
      </c>
      <c r="O122" s="20">
        <f t="shared" si="133"/>
        <v>2024</v>
      </c>
      <c r="P122" s="20">
        <f t="shared" si="133"/>
        <v>2025</v>
      </c>
      <c r="Q122" s="20">
        <f t="shared" si="133"/>
        <v>2026</v>
      </c>
      <c r="R122" s="20">
        <f t="shared" si="133"/>
        <v>2027</v>
      </c>
      <c r="S122" s="20">
        <f t="shared" si="133"/>
        <v>2028</v>
      </c>
      <c r="T122" s="20">
        <f t="shared" si="133"/>
        <v>2029</v>
      </c>
      <c r="U122" s="20">
        <f t="shared" si="133"/>
        <v>2030</v>
      </c>
      <c r="V122" s="20">
        <f t="shared" si="133"/>
        <v>2031</v>
      </c>
      <c r="W122" s="20">
        <f t="shared" si="133"/>
        <v>2032</v>
      </c>
      <c r="X122" s="20">
        <f t="shared" si="133"/>
        <v>2033</v>
      </c>
      <c r="Y122" s="20">
        <f t="shared" si="133"/>
        <v>2034</v>
      </c>
      <c r="Z122" s="20">
        <f t="shared" si="133"/>
        <v>2035</v>
      </c>
      <c r="AA122" s="20">
        <f t="shared" si="133"/>
        <v>2036</v>
      </c>
      <c r="AB122" s="20">
        <f t="shared" si="133"/>
        <v>2037</v>
      </c>
      <c r="AC122" s="20">
        <f t="shared" si="133"/>
        <v>2038</v>
      </c>
      <c r="AD122" s="20">
        <f t="shared" si="133"/>
        <v>2039</v>
      </c>
      <c r="AE122" s="20">
        <f t="shared" si="133"/>
        <v>2040</v>
      </c>
      <c r="AF122" s="20">
        <f t="shared" si="133"/>
        <v>2041</v>
      </c>
      <c r="AG122" s="20">
        <f t="shared" si="133"/>
        <v>2042</v>
      </c>
      <c r="AH122" s="20">
        <f t="shared" si="133"/>
        <v>2043</v>
      </c>
      <c r="AI122" s="20">
        <f t="shared" si="133"/>
        <v>2044</v>
      </c>
      <c r="AJ122" s="20">
        <f t="shared" si="133"/>
        <v>2045</v>
      </c>
      <c r="AK122" s="5"/>
      <c r="AL122" s="1"/>
      <c r="AM122" s="1"/>
    </row>
    <row r="123" spans="1:39" ht="16.5" thickBot="1">
      <c r="A123" s="18"/>
      <c r="B123" s="21"/>
      <c r="C123" s="21"/>
      <c r="D123" s="21"/>
      <c r="E123" s="21"/>
      <c r="F123" s="21" t="str">
        <f>+F93</f>
        <v>1º Ano</v>
      </c>
      <c r="G123" s="21" t="str">
        <f t="shared" si="133"/>
        <v>2º Ano</v>
      </c>
      <c r="H123" s="21" t="str">
        <f t="shared" si="133"/>
        <v>3º Ano</v>
      </c>
      <c r="I123" s="21" t="str">
        <f t="shared" si="133"/>
        <v>4º Ano</v>
      </c>
      <c r="J123" s="21" t="str">
        <f t="shared" si="133"/>
        <v>5º Ano</v>
      </c>
      <c r="K123" s="21" t="str">
        <f t="shared" si="133"/>
        <v>6º Ano</v>
      </c>
      <c r="L123" s="21" t="str">
        <f t="shared" si="133"/>
        <v>7º Ano</v>
      </c>
      <c r="M123" s="21" t="str">
        <f t="shared" si="133"/>
        <v>8º Ano</v>
      </c>
      <c r="N123" s="21" t="str">
        <f t="shared" si="133"/>
        <v>9º Ano</v>
      </c>
      <c r="O123" s="21" t="str">
        <f t="shared" si="133"/>
        <v>10º Ano</v>
      </c>
      <c r="P123" s="21" t="str">
        <f t="shared" si="133"/>
        <v>11º Ano</v>
      </c>
      <c r="Q123" s="21" t="str">
        <f t="shared" si="133"/>
        <v>12º Ano</v>
      </c>
      <c r="R123" s="21" t="str">
        <f t="shared" si="133"/>
        <v>13º Ano</v>
      </c>
      <c r="S123" s="21" t="str">
        <f t="shared" si="133"/>
        <v>14º Ano</v>
      </c>
      <c r="T123" s="21" t="str">
        <f t="shared" si="133"/>
        <v>15º Ano</v>
      </c>
      <c r="U123" s="21" t="str">
        <f t="shared" si="133"/>
        <v>16º Ano</v>
      </c>
      <c r="V123" s="21" t="str">
        <f t="shared" si="133"/>
        <v>17º Ano</v>
      </c>
      <c r="W123" s="21" t="str">
        <f t="shared" si="133"/>
        <v>18º Ano</v>
      </c>
      <c r="X123" s="21" t="str">
        <f t="shared" si="133"/>
        <v>19º Ano</v>
      </c>
      <c r="Y123" s="21" t="str">
        <f t="shared" si="133"/>
        <v>20º Ano</v>
      </c>
      <c r="Z123" s="21" t="str">
        <f t="shared" si="133"/>
        <v>21º Ano</v>
      </c>
      <c r="AA123" s="21" t="str">
        <f t="shared" si="133"/>
        <v>22º Ano</v>
      </c>
      <c r="AB123" s="21" t="str">
        <f t="shared" si="133"/>
        <v>23º Ano</v>
      </c>
      <c r="AC123" s="21" t="str">
        <f t="shared" si="133"/>
        <v>24º Ano</v>
      </c>
      <c r="AD123" s="21" t="str">
        <f t="shared" si="133"/>
        <v>25º Ano</v>
      </c>
      <c r="AE123" s="21" t="str">
        <f t="shared" si="133"/>
        <v>26º Ano</v>
      </c>
      <c r="AF123" s="21" t="str">
        <f t="shared" si="133"/>
        <v>27º Ano</v>
      </c>
      <c r="AG123" s="21" t="str">
        <f t="shared" si="133"/>
        <v>28º Ano</v>
      </c>
      <c r="AH123" s="21" t="str">
        <f t="shared" si="133"/>
        <v>29º Ano</v>
      </c>
      <c r="AI123" s="21" t="str">
        <f t="shared" si="133"/>
        <v>30º Ano</v>
      </c>
      <c r="AJ123" s="21" t="str">
        <f t="shared" si="133"/>
        <v>31º Ano</v>
      </c>
      <c r="AK123" s="5"/>
      <c r="AL123" s="1"/>
      <c r="AM123" s="1"/>
    </row>
    <row r="124" spans="1:39" ht="15.75">
      <c r="A124" s="6" t="s">
        <v>31</v>
      </c>
      <c r="B124" s="29"/>
      <c r="C124" s="29"/>
      <c r="D124" s="25"/>
      <c r="E124" s="25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K124" s="1"/>
      <c r="AL124" s="7"/>
      <c r="AM124" s="1"/>
    </row>
    <row r="125" spans="1:39" ht="15.75">
      <c r="A125" s="8" t="s">
        <v>32</v>
      </c>
      <c r="B125" s="24"/>
      <c r="C125" s="24"/>
      <c r="D125" s="31"/>
      <c r="E125" s="31"/>
      <c r="F125" s="32">
        <v>5316868</v>
      </c>
      <c r="G125" s="32">
        <v>5401219</v>
      </c>
      <c r="H125" s="32">
        <v>5486909</v>
      </c>
      <c r="I125" s="32">
        <v>5573958</v>
      </c>
      <c r="J125" s="32">
        <v>5662388</v>
      </c>
      <c r="K125" s="32">
        <v>5752221</v>
      </c>
      <c r="L125" s="32">
        <v>5843479</v>
      </c>
      <c r="M125" s="32">
        <v>5936185</v>
      </c>
      <c r="N125" s="32">
        <v>6030362</v>
      </c>
      <c r="O125" s="32">
        <v>6126032</v>
      </c>
      <c r="P125" s="32">
        <v>6321951</v>
      </c>
      <c r="Q125" s="32">
        <v>6422248</v>
      </c>
      <c r="R125" s="32">
        <v>6524136</v>
      </c>
      <c r="S125" s="32">
        <v>6627641</v>
      </c>
      <c r="T125" s="32">
        <v>6732787</v>
      </c>
      <c r="U125" s="32">
        <v>6839602</v>
      </c>
      <c r="V125" s="32">
        <v>6939532</v>
      </c>
      <c r="W125" s="32">
        <v>7040921</v>
      </c>
      <c r="X125" s="32">
        <v>7143792</v>
      </c>
      <c r="Y125" s="32">
        <v>7248166</v>
      </c>
      <c r="Z125" s="32">
        <v>7354065</v>
      </c>
      <c r="AA125" s="32">
        <v>7461511</v>
      </c>
      <c r="AB125" s="32">
        <v>7570527</v>
      </c>
      <c r="AC125" s="32">
        <v>7681135</v>
      </c>
      <c r="AD125" s="32">
        <v>7793360</v>
      </c>
      <c r="AE125" s="32">
        <v>7907225</v>
      </c>
      <c r="AF125" s="32">
        <v>7943147</v>
      </c>
      <c r="AG125" s="32">
        <v>8051897</v>
      </c>
      <c r="AH125" s="32">
        <v>8162136</v>
      </c>
      <c r="AI125" s="32">
        <v>8379563</v>
      </c>
      <c r="AJ125" s="32">
        <v>8501992</v>
      </c>
      <c r="AK125" s="1"/>
      <c r="AL125" s="7">
        <f>SUM(F125:AK125)</f>
        <v>211776955</v>
      </c>
      <c r="AM125" s="1"/>
    </row>
    <row r="126" spans="1:39" ht="15.75">
      <c r="A126" s="17"/>
      <c r="B126" s="40" t="s">
        <v>33</v>
      </c>
      <c r="C126" s="40" t="s">
        <v>34</v>
      </c>
      <c r="D126" s="40" t="s">
        <v>35</v>
      </c>
      <c r="E126" s="41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1"/>
      <c r="AL126" s="7"/>
      <c r="AM126" s="1"/>
    </row>
    <row r="127" spans="1:39" ht="15.75">
      <c r="A127" s="2" t="s">
        <v>55</v>
      </c>
      <c r="B127" s="34" t="s">
        <v>36</v>
      </c>
      <c r="C127" s="34" t="s">
        <v>36</v>
      </c>
      <c r="D127" s="34" t="s">
        <v>36</v>
      </c>
      <c r="E127" s="34" t="s">
        <v>37</v>
      </c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1"/>
      <c r="AF127" s="31"/>
      <c r="AG127" s="31"/>
      <c r="AH127" s="31"/>
      <c r="AI127" s="31"/>
      <c r="AJ127" s="31"/>
      <c r="AK127" s="1"/>
      <c r="AL127" s="7"/>
      <c r="AM127" s="1" t="s">
        <v>33</v>
      </c>
    </row>
    <row r="128" spans="1:39" ht="15.75">
      <c r="A128" s="3" t="s">
        <v>38</v>
      </c>
      <c r="B128" s="35">
        <v>1.08386331978378E-3</v>
      </c>
      <c r="C128" s="43">
        <v>1.2042925775375001E-4</v>
      </c>
      <c r="D128" s="43">
        <v>1.20429257753753E-3</v>
      </c>
      <c r="E128" s="36">
        <v>6.3</v>
      </c>
      <c r="F128" s="22">
        <v>6360000</v>
      </c>
      <c r="G128" s="22">
        <v>6473475</v>
      </c>
      <c r="H128" s="22">
        <v>6588974</v>
      </c>
      <c r="I128" s="22">
        <v>6706534</v>
      </c>
      <c r="J128" s="22">
        <v>6826191</v>
      </c>
      <c r="K128" s="22">
        <v>6947984</v>
      </c>
      <c r="L128" s="22">
        <v>7071949</v>
      </c>
      <c r="M128" s="22">
        <v>7198126</v>
      </c>
      <c r="N128" s="22">
        <v>7326554</v>
      </c>
      <c r="O128" s="22">
        <v>7457274</v>
      </c>
      <c r="P128" s="22">
        <v>7725752</v>
      </c>
      <c r="Q128" s="22">
        <v>7863595</v>
      </c>
      <c r="R128" s="22">
        <v>8003896</v>
      </c>
      <c r="S128" s="22">
        <v>8146701</v>
      </c>
      <c r="T128" s="22">
        <v>8292054</v>
      </c>
      <c r="U128" s="22">
        <v>8440000</v>
      </c>
      <c r="V128" s="22">
        <v>8529104</v>
      </c>
      <c r="W128" s="22">
        <v>8619149</v>
      </c>
      <c r="X128" s="22">
        <v>8710144</v>
      </c>
      <c r="Y128" s="22">
        <v>8802100</v>
      </c>
      <c r="Z128" s="22">
        <v>8895027</v>
      </c>
      <c r="AA128" s="22">
        <v>8988935</v>
      </c>
      <c r="AB128" s="22">
        <v>9083834</v>
      </c>
      <c r="AC128" s="22">
        <v>9179736</v>
      </c>
      <c r="AD128" s="22">
        <v>9276649</v>
      </c>
      <c r="AE128" s="25">
        <v>9374586.3108713999</v>
      </c>
      <c r="AF128" s="25">
        <v>9405403.1118463594</v>
      </c>
      <c r="AG128" s="25">
        <v>9498462.6668729205</v>
      </c>
      <c r="AH128" s="25">
        <v>9592442.9778393097</v>
      </c>
      <c r="AI128" s="25">
        <v>9776783.0477734506</v>
      </c>
      <c r="AJ128" s="25">
        <v>9880000</v>
      </c>
      <c r="AK128" s="1"/>
      <c r="AL128" s="7">
        <f>SUM(F128:AJ128)</f>
        <v>255041415.11520344</v>
      </c>
      <c r="AM128" s="9">
        <v>0.9</v>
      </c>
    </row>
    <row r="129" spans="1:39" ht="15.75">
      <c r="A129" s="3" t="s">
        <v>39</v>
      </c>
      <c r="B129" s="35">
        <v>7.5329999999999998E-3</v>
      </c>
      <c r="C129" s="35">
        <v>8.3699999999999996E-4</v>
      </c>
      <c r="D129" s="35">
        <v>8.3700000000000007E-3</v>
      </c>
      <c r="E129" s="36">
        <v>43.81</v>
      </c>
      <c r="F129" s="22">
        <v>44183302</v>
      </c>
      <c r="G129" s="22">
        <v>44905794</v>
      </c>
      <c r="H129" s="22">
        <v>45640100</v>
      </c>
      <c r="I129" s="22">
        <v>46386414</v>
      </c>
      <c r="J129" s="22">
        <v>47144931</v>
      </c>
      <c r="K129" s="22">
        <v>47915852</v>
      </c>
      <c r="L129" s="22">
        <v>48699379</v>
      </c>
      <c r="M129" s="22">
        <v>49495719</v>
      </c>
      <c r="N129" s="22">
        <v>50305080</v>
      </c>
      <c r="O129" s="22">
        <v>51127676</v>
      </c>
      <c r="P129" s="22">
        <v>52813442</v>
      </c>
      <c r="Q129" s="22">
        <v>53677055</v>
      </c>
      <c r="R129" s="22">
        <v>54554791</v>
      </c>
      <c r="S129" s="22">
        <v>55446879</v>
      </c>
      <c r="T129" s="22">
        <v>56353554</v>
      </c>
      <c r="U129" s="22">
        <v>57275056</v>
      </c>
      <c r="V129" s="22">
        <v>58127970</v>
      </c>
      <c r="W129" s="22">
        <v>58993585</v>
      </c>
      <c r="X129" s="22">
        <v>59872090</v>
      </c>
      <c r="Y129" s="22">
        <v>60763678</v>
      </c>
      <c r="Z129" s="22">
        <v>61668543</v>
      </c>
      <c r="AA129" s="22">
        <v>62586883</v>
      </c>
      <c r="AB129" s="22">
        <v>63518898</v>
      </c>
      <c r="AC129" s="22">
        <v>64464792</v>
      </c>
      <c r="AD129" s="22">
        <v>65424772</v>
      </c>
      <c r="AE129" s="22">
        <v>66399048</v>
      </c>
      <c r="AF129" s="22">
        <v>66706474</v>
      </c>
      <c r="AG129" s="22">
        <v>67637320</v>
      </c>
      <c r="AH129" s="22">
        <v>68581156</v>
      </c>
      <c r="AI129" s="22">
        <v>70443412</v>
      </c>
      <c r="AJ129" s="22">
        <v>71492423</v>
      </c>
      <c r="AK129" s="1"/>
      <c r="AL129" s="7">
        <f t="shared" ref="AL129:AL140" si="134">SUM(F129:AJ129)</f>
        <v>1772606068</v>
      </c>
      <c r="AM129" s="9">
        <v>0.9</v>
      </c>
    </row>
    <row r="130" spans="1:39" ht="15.75">
      <c r="A130" s="3" t="s">
        <v>40</v>
      </c>
      <c r="B130" s="35">
        <v>6.0999999999999999E-5</v>
      </c>
      <c r="C130" s="35">
        <v>7.9999999999999996E-6</v>
      </c>
      <c r="D130" s="35">
        <v>6.8999999999999997E-5</v>
      </c>
      <c r="E130" s="36">
        <v>0.36</v>
      </c>
      <c r="F130" s="22">
        <v>365556</v>
      </c>
      <c r="G130" s="22">
        <v>371737</v>
      </c>
      <c r="H130" s="22">
        <v>378022</v>
      </c>
      <c r="I130" s="22">
        <v>384413</v>
      </c>
      <c r="J130" s="22">
        <v>390913</v>
      </c>
      <c r="K130" s="22">
        <v>397522</v>
      </c>
      <c r="L130" s="22">
        <v>404244</v>
      </c>
      <c r="M130" s="22">
        <v>411079</v>
      </c>
      <c r="N130" s="22">
        <v>418029</v>
      </c>
      <c r="O130" s="22">
        <v>425097</v>
      </c>
      <c r="P130" s="22">
        <v>439593</v>
      </c>
      <c r="Q130" s="22">
        <v>447026</v>
      </c>
      <c r="R130" s="22">
        <v>454584</v>
      </c>
      <c r="S130" s="22">
        <v>462270</v>
      </c>
      <c r="T130" s="22">
        <v>470086</v>
      </c>
      <c r="U130" s="22">
        <v>478034</v>
      </c>
      <c r="V130" s="22">
        <v>484373</v>
      </c>
      <c r="W130" s="22">
        <v>490797</v>
      </c>
      <c r="X130" s="22">
        <v>497305</v>
      </c>
      <c r="Y130" s="22">
        <v>503900</v>
      </c>
      <c r="Z130" s="22">
        <v>510582</v>
      </c>
      <c r="AA130" s="22">
        <v>517353</v>
      </c>
      <c r="AB130" s="22">
        <v>524214</v>
      </c>
      <c r="AC130" s="22">
        <v>531165</v>
      </c>
      <c r="AD130" s="22">
        <v>538209</v>
      </c>
      <c r="AE130" s="22">
        <v>545347</v>
      </c>
      <c r="AF130" s="22">
        <v>547596</v>
      </c>
      <c r="AG130" s="22">
        <v>554401</v>
      </c>
      <c r="AH130" s="22">
        <v>561291</v>
      </c>
      <c r="AI130" s="22">
        <v>574855</v>
      </c>
      <c r="AJ130" s="30">
        <v>582478</v>
      </c>
      <c r="AK130" s="1"/>
      <c r="AL130" s="7">
        <f t="shared" si="134"/>
        <v>14662071</v>
      </c>
      <c r="AM130" s="9">
        <v>0.88</v>
      </c>
    </row>
    <row r="131" spans="1:39" ht="15.75">
      <c r="A131" s="3" t="s">
        <v>41</v>
      </c>
      <c r="B131" s="35">
        <v>2.0110000000000002E-3</v>
      </c>
      <c r="C131" s="35">
        <v>6.7000000000000002E-4</v>
      </c>
      <c r="D131" s="35">
        <v>2.6809999999999998E-3</v>
      </c>
      <c r="E131" s="36">
        <v>14.03</v>
      </c>
      <c r="F131" s="22">
        <v>14187024</v>
      </c>
      <c r="G131" s="22">
        <v>14420218</v>
      </c>
      <c r="H131" s="22">
        <v>14657245</v>
      </c>
      <c r="I131" s="22">
        <v>14898169</v>
      </c>
      <c r="J131" s="22">
        <v>15143052</v>
      </c>
      <c r="K131" s="22">
        <v>15391961</v>
      </c>
      <c r="L131" s="22">
        <v>15644961</v>
      </c>
      <c r="M131" s="22">
        <v>15902119</v>
      </c>
      <c r="N131" s="22">
        <v>16163505</v>
      </c>
      <c r="O131" s="22">
        <v>16429187</v>
      </c>
      <c r="P131" s="22">
        <v>16973723</v>
      </c>
      <c r="Q131" s="22">
        <v>17252723</v>
      </c>
      <c r="R131" s="22">
        <v>17536309</v>
      </c>
      <c r="S131" s="22">
        <v>17824555</v>
      </c>
      <c r="T131" s="22">
        <v>18117540</v>
      </c>
      <c r="U131" s="22">
        <v>18415341</v>
      </c>
      <c r="V131" s="22">
        <v>18674681</v>
      </c>
      <c r="W131" s="22">
        <v>18937673</v>
      </c>
      <c r="X131" s="22">
        <v>19204369</v>
      </c>
      <c r="Y131" s="22">
        <v>19474820</v>
      </c>
      <c r="Z131" s="22">
        <v>19749080</v>
      </c>
      <c r="AA131" s="22">
        <v>20027203</v>
      </c>
      <c r="AB131" s="22">
        <v>20309242</v>
      </c>
      <c r="AC131" s="22">
        <v>20595254</v>
      </c>
      <c r="AD131" s="22">
        <v>20885293</v>
      </c>
      <c r="AE131" s="22">
        <v>21179416</v>
      </c>
      <c r="AF131" s="22">
        <v>21272177</v>
      </c>
      <c r="AG131" s="22">
        <v>21552903</v>
      </c>
      <c r="AH131" s="22">
        <v>21837333</v>
      </c>
      <c r="AI131" s="22">
        <v>22397919</v>
      </c>
      <c r="AJ131" s="30">
        <v>22713345</v>
      </c>
      <c r="AK131" s="1"/>
      <c r="AL131" s="7">
        <f t="shared" si="134"/>
        <v>567768340</v>
      </c>
      <c r="AM131" s="9">
        <v>0.75</v>
      </c>
    </row>
    <row r="132" spans="1:39" ht="15.75">
      <c r="A132" s="3" t="s">
        <v>42</v>
      </c>
      <c r="B132" s="35">
        <v>3.3599999999999998E-4</v>
      </c>
      <c r="C132" s="35">
        <v>1.12E-4</v>
      </c>
      <c r="D132" s="35">
        <v>4.4799999999999999E-4</v>
      </c>
      <c r="E132" s="36">
        <v>2.34</v>
      </c>
      <c r="F132" s="22">
        <v>2365904</v>
      </c>
      <c r="G132" s="22">
        <v>2405906</v>
      </c>
      <c r="H132" s="22">
        <v>2446585</v>
      </c>
      <c r="I132" s="22">
        <v>2487952</v>
      </c>
      <c r="J132" s="22">
        <v>2530018</v>
      </c>
      <c r="K132" s="22">
        <v>2572795</v>
      </c>
      <c r="L132" s="22">
        <v>2616295</v>
      </c>
      <c r="M132" s="22">
        <v>2660531</v>
      </c>
      <c r="N132" s="22">
        <v>2705515</v>
      </c>
      <c r="O132" s="22">
        <v>2751260</v>
      </c>
      <c r="P132" s="22">
        <v>2845082</v>
      </c>
      <c r="Q132" s="22">
        <v>2893187</v>
      </c>
      <c r="R132" s="22">
        <v>2942104</v>
      </c>
      <c r="S132" s="22">
        <v>2991849</v>
      </c>
      <c r="T132" s="22">
        <v>3042435</v>
      </c>
      <c r="U132" s="22">
        <v>3093876</v>
      </c>
      <c r="V132" s="22">
        <v>3134904</v>
      </c>
      <c r="W132" s="22">
        <v>3176477</v>
      </c>
      <c r="X132" s="22">
        <v>3218601</v>
      </c>
      <c r="Y132" s="22">
        <v>3261283</v>
      </c>
      <c r="Z132" s="22">
        <v>3304531</v>
      </c>
      <c r="AA132" s="22">
        <v>3348353</v>
      </c>
      <c r="AB132" s="22">
        <v>3392756</v>
      </c>
      <c r="AC132" s="22">
        <v>3437748</v>
      </c>
      <c r="AD132" s="22">
        <v>3483337</v>
      </c>
      <c r="AE132" s="22">
        <v>3529530</v>
      </c>
      <c r="AF132" s="22">
        <v>3544090</v>
      </c>
      <c r="AG132" s="22">
        <v>3588134</v>
      </c>
      <c r="AH132" s="22">
        <v>3632724</v>
      </c>
      <c r="AI132" s="22">
        <v>3720510</v>
      </c>
      <c r="AJ132" s="30">
        <v>3769848</v>
      </c>
      <c r="AK132" s="1"/>
      <c r="AL132" s="7">
        <f t="shared" si="134"/>
        <v>94894120</v>
      </c>
      <c r="AM132" s="9">
        <v>0.75</v>
      </c>
    </row>
    <row r="133" spans="1:39" ht="15.75">
      <c r="A133" s="3" t="s">
        <v>43</v>
      </c>
      <c r="B133" s="35">
        <v>1.7520000000000001E-3</v>
      </c>
      <c r="C133" s="35">
        <v>4.3800000000000002E-4</v>
      </c>
      <c r="D133" s="35">
        <v>2.1900000000000001E-3</v>
      </c>
      <c r="E133" s="36">
        <v>11.46</v>
      </c>
      <c r="F133" s="22">
        <v>11704152</v>
      </c>
      <c r="G133" s="22">
        <v>11881962</v>
      </c>
      <c r="H133" s="22">
        <v>12062474</v>
      </c>
      <c r="I133" s="22">
        <v>12245728</v>
      </c>
      <c r="J133" s="22">
        <v>12431767</v>
      </c>
      <c r="K133" s="22">
        <v>12620631</v>
      </c>
      <c r="L133" s="22">
        <v>12812365</v>
      </c>
      <c r="M133" s="22">
        <v>13007011</v>
      </c>
      <c r="N133" s="22">
        <v>13204615</v>
      </c>
      <c r="O133" s="22">
        <v>13405221</v>
      </c>
      <c r="P133" s="22">
        <v>13815621</v>
      </c>
      <c r="Q133" s="22">
        <v>14025509</v>
      </c>
      <c r="R133" s="22">
        <v>14238586</v>
      </c>
      <c r="S133" s="22">
        <v>14454900</v>
      </c>
      <c r="T133" s="22">
        <v>14674500</v>
      </c>
      <c r="U133" s="22">
        <v>14897436</v>
      </c>
      <c r="V133" s="22">
        <v>15125904</v>
      </c>
      <c r="W133" s="22">
        <v>15357875</v>
      </c>
      <c r="X133" s="22">
        <v>15593404</v>
      </c>
      <c r="Y133" s="22">
        <v>15832546</v>
      </c>
      <c r="Z133" s="22">
        <v>16075354</v>
      </c>
      <c r="AA133" s="22">
        <v>16321887</v>
      </c>
      <c r="AB133" s="22">
        <v>16572200</v>
      </c>
      <c r="AC133" s="22">
        <v>16826352</v>
      </c>
      <c r="AD133" s="22">
        <v>17084402</v>
      </c>
      <c r="AE133" s="22">
        <v>17346409</v>
      </c>
      <c r="AF133" s="22">
        <v>17429107</v>
      </c>
      <c r="AG133" s="22">
        <v>17679576</v>
      </c>
      <c r="AH133" s="22">
        <v>17933643</v>
      </c>
      <c r="AI133" s="22">
        <v>18435240</v>
      </c>
      <c r="AJ133" s="30">
        <v>18717964</v>
      </c>
      <c r="AK133" s="1"/>
      <c r="AL133" s="7">
        <f t="shared" si="134"/>
        <v>463814341</v>
      </c>
      <c r="AM133" s="9">
        <v>0.8</v>
      </c>
    </row>
    <row r="134" spans="1:39" ht="15.75">
      <c r="A134" s="3" t="s">
        <v>44</v>
      </c>
      <c r="B134" s="35">
        <v>2.5099999999999998E-4</v>
      </c>
      <c r="C134" s="35">
        <v>6.3E-5</v>
      </c>
      <c r="D134" s="35">
        <v>3.1399999999999999E-4</v>
      </c>
      <c r="E134" s="36">
        <v>1.64</v>
      </c>
      <c r="F134" s="22">
        <v>1675080</v>
      </c>
      <c r="G134" s="22">
        <v>1700711</v>
      </c>
      <c r="H134" s="22">
        <v>1726734</v>
      </c>
      <c r="I134" s="22">
        <v>1753155</v>
      </c>
      <c r="J134" s="22">
        <v>1779981</v>
      </c>
      <c r="K134" s="22">
        <v>1807217</v>
      </c>
      <c r="L134" s="22">
        <v>1834870</v>
      </c>
      <c r="M134" s="22">
        <v>1862946</v>
      </c>
      <c r="N134" s="22">
        <v>1891452</v>
      </c>
      <c r="O134" s="22">
        <v>1920393</v>
      </c>
      <c r="P134" s="22">
        <v>1979612</v>
      </c>
      <c r="Q134" s="22">
        <v>2009903</v>
      </c>
      <c r="R134" s="22">
        <v>2040657</v>
      </c>
      <c r="S134" s="22">
        <v>2071882</v>
      </c>
      <c r="T134" s="22">
        <v>2103584</v>
      </c>
      <c r="U134" s="22">
        <v>2135772</v>
      </c>
      <c r="V134" s="22">
        <v>2168743</v>
      </c>
      <c r="W134" s="22">
        <v>2202222</v>
      </c>
      <c r="X134" s="22">
        <v>2236219</v>
      </c>
      <c r="Y134" s="22">
        <v>2270740</v>
      </c>
      <c r="Z134" s="22">
        <v>2305794</v>
      </c>
      <c r="AA134" s="22">
        <v>2341390</v>
      </c>
      <c r="AB134" s="22">
        <v>2377534</v>
      </c>
      <c r="AC134" s="22">
        <v>2414237</v>
      </c>
      <c r="AD134" s="22">
        <v>2451507</v>
      </c>
      <c r="AE134" s="22">
        <v>2489351</v>
      </c>
      <c r="AF134" s="22">
        <v>2501297</v>
      </c>
      <c r="AG134" s="22">
        <v>2537480</v>
      </c>
      <c r="AH134" s="22">
        <v>2574186</v>
      </c>
      <c r="AI134" s="22">
        <v>2646664</v>
      </c>
      <c r="AJ134" s="30">
        <v>2687521</v>
      </c>
      <c r="AK134" s="1"/>
      <c r="AL134" s="7">
        <f t="shared" si="134"/>
        <v>66498834</v>
      </c>
      <c r="AM134" s="9">
        <v>0.8</v>
      </c>
    </row>
    <row r="135" spans="1:39" ht="15.75">
      <c r="A135" s="3" t="s">
        <v>45</v>
      </c>
      <c r="B135" s="35">
        <v>3.4499999999999998E-4</v>
      </c>
      <c r="C135" s="35">
        <v>1.8599999999999999E-4</v>
      </c>
      <c r="D135" s="35">
        <v>5.31E-4</v>
      </c>
      <c r="E135" s="36">
        <v>2.78</v>
      </c>
      <c r="F135" s="22">
        <v>3625858</v>
      </c>
      <c r="G135" s="22">
        <v>3625858</v>
      </c>
      <c r="H135" s="22">
        <v>3625858</v>
      </c>
      <c r="I135" s="22">
        <v>3625858</v>
      </c>
      <c r="J135" s="22">
        <v>3625858</v>
      </c>
      <c r="K135" s="22">
        <v>3625858</v>
      </c>
      <c r="L135" s="22">
        <v>3625858</v>
      </c>
      <c r="M135" s="22">
        <v>3625858</v>
      </c>
      <c r="N135" s="22">
        <v>3625858</v>
      </c>
      <c r="O135" s="22">
        <v>3625858</v>
      </c>
      <c r="P135" s="22">
        <v>3625858</v>
      </c>
      <c r="Q135" s="22">
        <v>3625858</v>
      </c>
      <c r="R135" s="22">
        <v>3625858</v>
      </c>
      <c r="S135" s="22">
        <v>3625858</v>
      </c>
      <c r="T135" s="22">
        <v>3625858</v>
      </c>
      <c r="U135" s="22">
        <v>3625858</v>
      </c>
      <c r="V135" s="22">
        <v>3625858</v>
      </c>
      <c r="W135" s="22">
        <v>3625858</v>
      </c>
      <c r="X135" s="22">
        <v>3625858</v>
      </c>
      <c r="Y135" s="22">
        <v>3625858</v>
      </c>
      <c r="Z135" s="22">
        <v>3625858</v>
      </c>
      <c r="AA135" s="22">
        <v>3625858</v>
      </c>
      <c r="AB135" s="22">
        <v>3625858</v>
      </c>
      <c r="AC135" s="22">
        <v>3625858</v>
      </c>
      <c r="AD135" s="22">
        <v>3625858</v>
      </c>
      <c r="AE135" s="22">
        <v>3625858</v>
      </c>
      <c r="AF135" s="22">
        <v>3625858</v>
      </c>
      <c r="AG135" s="22">
        <v>3625858</v>
      </c>
      <c r="AH135" s="22">
        <v>3625858</v>
      </c>
      <c r="AI135" s="22">
        <v>3625858</v>
      </c>
      <c r="AJ135" s="30">
        <v>3625858</v>
      </c>
      <c r="AK135" s="1"/>
      <c r="AL135" s="7">
        <f t="shared" si="134"/>
        <v>112401598</v>
      </c>
      <c r="AM135" s="9">
        <v>0.65</v>
      </c>
    </row>
    <row r="136" spans="1:39" ht="15.75">
      <c r="A136" s="3" t="s">
        <v>46</v>
      </c>
      <c r="B136" s="35">
        <v>1.6670000000000001E-3</v>
      </c>
      <c r="C136" s="35">
        <v>3.6600000000000001E-4</v>
      </c>
      <c r="D136" s="35">
        <v>2.0330000000000001E-3</v>
      </c>
      <c r="E136" s="36">
        <v>10.64</v>
      </c>
      <c r="F136" s="22">
        <v>13890128</v>
      </c>
      <c r="G136" s="22">
        <v>13890128</v>
      </c>
      <c r="H136" s="22">
        <v>13890128</v>
      </c>
      <c r="I136" s="22">
        <v>13890128</v>
      </c>
      <c r="J136" s="22">
        <v>13890128</v>
      </c>
      <c r="K136" s="22">
        <v>13890128</v>
      </c>
      <c r="L136" s="22">
        <v>13890128</v>
      </c>
      <c r="M136" s="22">
        <v>13890128</v>
      </c>
      <c r="N136" s="22">
        <v>13890128</v>
      </c>
      <c r="O136" s="22">
        <v>13890128</v>
      </c>
      <c r="P136" s="22">
        <v>13890128</v>
      </c>
      <c r="Q136" s="22">
        <v>13890128</v>
      </c>
      <c r="R136" s="22">
        <v>13890128</v>
      </c>
      <c r="S136" s="22">
        <v>13890128</v>
      </c>
      <c r="T136" s="22">
        <v>13890128</v>
      </c>
      <c r="U136" s="22">
        <v>13890128</v>
      </c>
      <c r="V136" s="22">
        <v>13890128</v>
      </c>
      <c r="W136" s="22">
        <v>13890128</v>
      </c>
      <c r="X136" s="22">
        <v>13890128</v>
      </c>
      <c r="Y136" s="22">
        <v>13890128</v>
      </c>
      <c r="Z136" s="22">
        <v>13890128</v>
      </c>
      <c r="AA136" s="22">
        <v>13890128</v>
      </c>
      <c r="AB136" s="22">
        <v>13890128</v>
      </c>
      <c r="AC136" s="22">
        <v>13890128</v>
      </c>
      <c r="AD136" s="22">
        <v>13890128</v>
      </c>
      <c r="AE136" s="22">
        <v>13890128</v>
      </c>
      <c r="AF136" s="22">
        <v>13890128</v>
      </c>
      <c r="AG136" s="22">
        <v>13890128</v>
      </c>
      <c r="AH136" s="22">
        <v>13890128</v>
      </c>
      <c r="AI136" s="22">
        <v>13890128</v>
      </c>
      <c r="AJ136" s="30">
        <v>13890128</v>
      </c>
      <c r="AK136" s="1"/>
      <c r="AL136" s="7">
        <f t="shared" si="134"/>
        <v>430593968</v>
      </c>
      <c r="AM136" s="9">
        <v>0.82</v>
      </c>
    </row>
    <row r="137" spans="1:39" ht="15.75">
      <c r="A137" s="3" t="s">
        <v>47</v>
      </c>
      <c r="B137" s="35">
        <v>0</v>
      </c>
      <c r="C137" s="35">
        <v>6.0999999999999997E-4</v>
      </c>
      <c r="D137" s="35">
        <v>6.0999999999999997E-4</v>
      </c>
      <c r="E137" s="36">
        <v>3.19</v>
      </c>
      <c r="F137" s="22">
        <v>4170000</v>
      </c>
      <c r="G137" s="22">
        <v>4170000</v>
      </c>
      <c r="H137" s="22">
        <v>4170000</v>
      </c>
      <c r="I137" s="22">
        <v>4170000</v>
      </c>
      <c r="J137" s="22">
        <v>4170000</v>
      </c>
      <c r="K137" s="22">
        <v>4170000</v>
      </c>
      <c r="L137" s="22">
        <v>4170000</v>
      </c>
      <c r="M137" s="22">
        <v>4170000</v>
      </c>
      <c r="N137" s="22">
        <v>4170000</v>
      </c>
      <c r="O137" s="22">
        <v>4170000</v>
      </c>
      <c r="P137" s="22">
        <v>4170000</v>
      </c>
      <c r="Q137" s="22">
        <v>4170000</v>
      </c>
      <c r="R137" s="22">
        <v>4170000</v>
      </c>
      <c r="S137" s="22">
        <v>4170000</v>
      </c>
      <c r="T137" s="22">
        <v>4170000</v>
      </c>
      <c r="U137" s="22">
        <v>4170000</v>
      </c>
      <c r="V137" s="22">
        <v>4170000</v>
      </c>
      <c r="W137" s="22">
        <v>4170000</v>
      </c>
      <c r="X137" s="22">
        <v>4170000</v>
      </c>
      <c r="Y137" s="22">
        <v>4170000</v>
      </c>
      <c r="Z137" s="22">
        <v>4170000</v>
      </c>
      <c r="AA137" s="22">
        <v>4170000</v>
      </c>
      <c r="AB137" s="22">
        <v>4170000</v>
      </c>
      <c r="AC137" s="22">
        <v>4170000</v>
      </c>
      <c r="AD137" s="22">
        <v>4170000</v>
      </c>
      <c r="AE137" s="22">
        <v>4170000</v>
      </c>
      <c r="AF137" s="22">
        <v>4170000</v>
      </c>
      <c r="AG137" s="22">
        <v>4170000</v>
      </c>
      <c r="AH137" s="22">
        <v>4170000</v>
      </c>
      <c r="AI137" s="22">
        <v>4170000</v>
      </c>
      <c r="AJ137" s="30">
        <v>4170000</v>
      </c>
      <c r="AK137" s="1"/>
      <c r="AL137" s="7">
        <f t="shared" si="134"/>
        <v>129270000</v>
      </c>
      <c r="AM137" s="10">
        <v>0</v>
      </c>
    </row>
    <row r="138" spans="1:39" ht="15.75">
      <c r="A138" s="3" t="s">
        <v>48</v>
      </c>
      <c r="B138" s="35">
        <v>0</v>
      </c>
      <c r="C138" s="35">
        <v>3.9199999999999999E-4</v>
      </c>
      <c r="D138" s="35">
        <v>3.9199999999999999E-4</v>
      </c>
      <c r="E138" s="36">
        <v>2.0499999999999998</v>
      </c>
      <c r="F138" s="22">
        <v>2675000</v>
      </c>
      <c r="G138" s="22">
        <v>2675000</v>
      </c>
      <c r="H138" s="22">
        <v>2675000</v>
      </c>
      <c r="I138" s="22">
        <v>2675000</v>
      </c>
      <c r="J138" s="22">
        <v>2675000</v>
      </c>
      <c r="K138" s="22">
        <v>2675000</v>
      </c>
      <c r="L138" s="22">
        <v>2675000</v>
      </c>
      <c r="M138" s="22">
        <v>2675000</v>
      </c>
      <c r="N138" s="22">
        <v>2675000</v>
      </c>
      <c r="O138" s="22">
        <v>2675000</v>
      </c>
      <c r="P138" s="22">
        <v>2675000</v>
      </c>
      <c r="Q138" s="22">
        <v>2675000</v>
      </c>
      <c r="R138" s="22">
        <v>2675000</v>
      </c>
      <c r="S138" s="22">
        <v>2675000</v>
      </c>
      <c r="T138" s="22">
        <v>2675000</v>
      </c>
      <c r="U138" s="22">
        <v>2675000</v>
      </c>
      <c r="V138" s="22">
        <v>2675000</v>
      </c>
      <c r="W138" s="22">
        <v>2675000</v>
      </c>
      <c r="X138" s="22">
        <v>2675000</v>
      </c>
      <c r="Y138" s="22">
        <v>2675000</v>
      </c>
      <c r="Z138" s="22">
        <v>2675000</v>
      </c>
      <c r="AA138" s="22">
        <v>2675000</v>
      </c>
      <c r="AB138" s="22">
        <v>2675000</v>
      </c>
      <c r="AC138" s="22">
        <v>2675000</v>
      </c>
      <c r="AD138" s="22">
        <v>2675000</v>
      </c>
      <c r="AE138" s="22">
        <v>2675000</v>
      </c>
      <c r="AF138" s="22">
        <v>2675000</v>
      </c>
      <c r="AG138" s="22">
        <v>2675000</v>
      </c>
      <c r="AH138" s="22">
        <v>2675000</v>
      </c>
      <c r="AI138" s="22">
        <v>2675000</v>
      </c>
      <c r="AJ138" s="30">
        <v>2675000</v>
      </c>
      <c r="AK138" s="1"/>
      <c r="AL138" s="7">
        <f t="shared" si="134"/>
        <v>82925000</v>
      </c>
      <c r="AM138" s="10">
        <v>0</v>
      </c>
    </row>
    <row r="139" spans="1:39" ht="15.75">
      <c r="A139" s="3" t="s">
        <v>49</v>
      </c>
      <c r="B139" s="35">
        <v>0</v>
      </c>
      <c r="C139" s="35">
        <v>8.1000000000000004E-5</v>
      </c>
      <c r="D139" s="35">
        <v>8.1000000000000004E-5</v>
      </c>
      <c r="E139" s="36">
        <v>0.42</v>
      </c>
      <c r="F139" s="22">
        <v>550000</v>
      </c>
      <c r="G139" s="22">
        <v>550000</v>
      </c>
      <c r="H139" s="22">
        <v>550000</v>
      </c>
      <c r="I139" s="22">
        <v>550000</v>
      </c>
      <c r="J139" s="22">
        <v>550000</v>
      </c>
      <c r="K139" s="22">
        <v>550000</v>
      </c>
      <c r="L139" s="22">
        <v>550000</v>
      </c>
      <c r="M139" s="22">
        <v>550000</v>
      </c>
      <c r="N139" s="22">
        <v>550000</v>
      </c>
      <c r="O139" s="22">
        <v>550000</v>
      </c>
      <c r="P139" s="22">
        <v>550000</v>
      </c>
      <c r="Q139" s="22">
        <v>550000</v>
      </c>
      <c r="R139" s="22">
        <v>550000</v>
      </c>
      <c r="S139" s="22">
        <v>550000</v>
      </c>
      <c r="T139" s="22">
        <v>550000</v>
      </c>
      <c r="U139" s="22">
        <v>550000</v>
      </c>
      <c r="V139" s="22">
        <v>550000</v>
      </c>
      <c r="W139" s="22">
        <v>550000</v>
      </c>
      <c r="X139" s="22">
        <v>550000</v>
      </c>
      <c r="Y139" s="22">
        <v>550000</v>
      </c>
      <c r="Z139" s="22">
        <v>550000</v>
      </c>
      <c r="AA139" s="22">
        <v>550000</v>
      </c>
      <c r="AB139" s="22">
        <v>550000</v>
      </c>
      <c r="AC139" s="22">
        <v>550000</v>
      </c>
      <c r="AD139" s="22">
        <v>550000</v>
      </c>
      <c r="AE139" s="22">
        <v>550000</v>
      </c>
      <c r="AF139" s="22">
        <v>550000</v>
      </c>
      <c r="AG139" s="22">
        <v>550000</v>
      </c>
      <c r="AH139" s="22">
        <v>550000</v>
      </c>
      <c r="AI139" s="22">
        <v>550000</v>
      </c>
      <c r="AJ139" s="30">
        <v>550000</v>
      </c>
      <c r="AK139" s="1"/>
      <c r="AL139" s="7">
        <f t="shared" si="134"/>
        <v>17050000</v>
      </c>
      <c r="AM139" s="10">
        <v>0</v>
      </c>
    </row>
    <row r="140" spans="1:39" ht="16.5" thickBot="1">
      <c r="A140" s="18" t="s">
        <v>50</v>
      </c>
      <c r="B140" s="44">
        <v>0</v>
      </c>
      <c r="C140" s="44">
        <v>1.84E-4</v>
      </c>
      <c r="D140" s="44">
        <v>1.84E-4</v>
      </c>
      <c r="E140" s="45">
        <v>0.96</v>
      </c>
      <c r="F140" s="46">
        <v>1260000</v>
      </c>
      <c r="G140" s="46">
        <v>1260000</v>
      </c>
      <c r="H140" s="46">
        <v>1260000</v>
      </c>
      <c r="I140" s="46">
        <v>1260000</v>
      </c>
      <c r="J140" s="46">
        <v>1260000</v>
      </c>
      <c r="K140" s="46">
        <v>1260000</v>
      </c>
      <c r="L140" s="46">
        <v>1260000</v>
      </c>
      <c r="M140" s="46">
        <v>1260000</v>
      </c>
      <c r="N140" s="46">
        <v>1260000</v>
      </c>
      <c r="O140" s="46">
        <v>1260000</v>
      </c>
      <c r="P140" s="46">
        <v>1260000</v>
      </c>
      <c r="Q140" s="46">
        <v>1260000</v>
      </c>
      <c r="R140" s="46">
        <v>1260000</v>
      </c>
      <c r="S140" s="46">
        <v>1260000</v>
      </c>
      <c r="T140" s="46">
        <v>1260000</v>
      </c>
      <c r="U140" s="46">
        <v>1260000</v>
      </c>
      <c r="V140" s="46">
        <v>1260000</v>
      </c>
      <c r="W140" s="46">
        <v>1260000</v>
      </c>
      <c r="X140" s="46">
        <v>1260000</v>
      </c>
      <c r="Y140" s="46">
        <v>1260000</v>
      </c>
      <c r="Z140" s="46">
        <v>1260000</v>
      </c>
      <c r="AA140" s="46">
        <v>1260000</v>
      </c>
      <c r="AB140" s="46">
        <v>1260000</v>
      </c>
      <c r="AC140" s="46">
        <v>1260000</v>
      </c>
      <c r="AD140" s="46">
        <v>1260000</v>
      </c>
      <c r="AE140" s="46">
        <v>1260000</v>
      </c>
      <c r="AF140" s="46">
        <v>1260000</v>
      </c>
      <c r="AG140" s="46">
        <v>1260000</v>
      </c>
      <c r="AH140" s="46">
        <v>1260000</v>
      </c>
      <c r="AI140" s="46">
        <v>1260000</v>
      </c>
      <c r="AJ140" s="46">
        <v>1260000</v>
      </c>
      <c r="AK140" s="1"/>
      <c r="AL140" s="7">
        <f t="shared" si="134"/>
        <v>39060000</v>
      </c>
      <c r="AM140" s="10">
        <v>0</v>
      </c>
    </row>
    <row r="141" spans="1:39" ht="15.75">
      <c r="A141" s="16" t="s">
        <v>51</v>
      </c>
      <c r="B141" s="47">
        <v>1.504E-2</v>
      </c>
      <c r="C141" s="47">
        <v>4.0670000000000003E-3</v>
      </c>
      <c r="D141" s="47">
        <v>1.9106999999999999E-2</v>
      </c>
      <c r="E141" s="48">
        <v>99.98</v>
      </c>
      <c r="F141" s="49">
        <v>107012004</v>
      </c>
      <c r="G141" s="49">
        <v>108330789</v>
      </c>
      <c r="H141" s="49">
        <v>109671120</v>
      </c>
      <c r="I141" s="49">
        <v>111033351</v>
      </c>
      <c r="J141" s="49">
        <v>112417839</v>
      </c>
      <c r="K141" s="49">
        <v>113824948</v>
      </c>
      <c r="L141" s="49">
        <v>115255049</v>
      </c>
      <c r="M141" s="49">
        <v>116708517</v>
      </c>
      <c r="N141" s="49">
        <v>118185736</v>
      </c>
      <c r="O141" s="49">
        <v>119687094</v>
      </c>
      <c r="P141" s="49">
        <v>122763811</v>
      </c>
      <c r="Q141" s="49">
        <v>124339984</v>
      </c>
      <c r="R141" s="49">
        <v>125941913</v>
      </c>
      <c r="S141" s="49">
        <v>127570022</v>
      </c>
      <c r="T141" s="49">
        <v>129224739</v>
      </c>
      <c r="U141" s="49">
        <v>130906501</v>
      </c>
      <c r="V141" s="49">
        <v>132416665</v>
      </c>
      <c r="W141" s="49">
        <v>133948764</v>
      </c>
      <c r="X141" s="49">
        <v>135503118</v>
      </c>
      <c r="Y141" s="49">
        <v>137080053</v>
      </c>
      <c r="Z141" s="49">
        <v>138679897</v>
      </c>
      <c r="AA141" s="49">
        <v>140302990</v>
      </c>
      <c r="AB141" s="49">
        <v>141949664</v>
      </c>
      <c r="AC141" s="49">
        <v>143620270</v>
      </c>
      <c r="AD141" s="49">
        <v>145315155</v>
      </c>
      <c r="AE141" s="49">
        <v>147034673</v>
      </c>
      <c r="AF141" s="49">
        <v>147577130</v>
      </c>
      <c r="AG141" s="49">
        <v>149219263</v>
      </c>
      <c r="AH141" s="49">
        <v>150883762</v>
      </c>
      <c r="AI141" s="49">
        <v>154166369</v>
      </c>
      <c r="AJ141" s="49">
        <v>156014565</v>
      </c>
      <c r="AK141" s="1"/>
      <c r="AL141" s="7">
        <f>SUM(AL128:AL140)</f>
        <v>4046585755.1152034</v>
      </c>
      <c r="AM141" s="1"/>
    </row>
    <row r="142" spans="1:39" ht="15.75">
      <c r="A142" s="74" t="s">
        <v>52</v>
      </c>
      <c r="B142" s="81"/>
      <c r="C142" s="81"/>
      <c r="D142" s="81"/>
      <c r="E142" s="82"/>
      <c r="F142" s="83">
        <v>2.0126999999999999E-2</v>
      </c>
      <c r="G142" s="83">
        <v>2.0056999999999998E-2</v>
      </c>
      <c r="H142" s="83">
        <v>1.9987999999999999E-2</v>
      </c>
      <c r="I142" s="83">
        <v>1.992E-2</v>
      </c>
      <c r="J142" s="83">
        <v>1.9852999999999999E-2</v>
      </c>
      <c r="K142" s="83">
        <v>1.9788E-2</v>
      </c>
      <c r="L142" s="83">
        <v>1.9723999999999998E-2</v>
      </c>
      <c r="M142" s="83">
        <v>1.9661000000000001E-2</v>
      </c>
      <c r="N142" s="83">
        <v>1.9598000000000001E-2</v>
      </c>
      <c r="O142" s="83">
        <v>1.9536999999999999E-2</v>
      </c>
      <c r="P142" s="83">
        <v>1.9418999999999999E-2</v>
      </c>
      <c r="Q142" s="83">
        <v>1.9361E-2</v>
      </c>
      <c r="R142" s="83">
        <v>1.9304000000000002E-2</v>
      </c>
      <c r="S142" s="83">
        <v>1.9248000000000001E-2</v>
      </c>
      <c r="T142" s="83">
        <v>1.9193000000000002E-2</v>
      </c>
      <c r="U142" s="83">
        <v>1.9139E-2</v>
      </c>
      <c r="V142" s="83">
        <v>1.9081000000000001E-2</v>
      </c>
      <c r="W142" s="83">
        <v>1.9023999999999999E-2</v>
      </c>
      <c r="X142" s="83">
        <v>1.8967999999999999E-2</v>
      </c>
      <c r="Y142" s="83">
        <v>1.8912000000000002E-2</v>
      </c>
      <c r="Z142" s="83">
        <v>1.8858E-2</v>
      </c>
      <c r="AA142" s="83">
        <v>1.8804000000000001E-2</v>
      </c>
      <c r="AB142" s="83">
        <v>1.8749999999999999E-2</v>
      </c>
      <c r="AC142" s="83">
        <v>1.8697999999999999E-2</v>
      </c>
      <c r="AD142" s="83">
        <v>1.8645999999999999E-2</v>
      </c>
      <c r="AE142" s="83">
        <v>1.8595E-2</v>
      </c>
      <c r="AF142" s="83">
        <v>1.8578999999999998E-2</v>
      </c>
      <c r="AG142" s="83">
        <v>1.8532E-2</v>
      </c>
      <c r="AH142" s="83">
        <v>1.8485999999999999E-2</v>
      </c>
      <c r="AI142" s="83">
        <v>1.8398000000000001E-2</v>
      </c>
      <c r="AJ142" s="83">
        <v>1.8350000000000002E-2</v>
      </c>
      <c r="AK142" s="1"/>
      <c r="AL142" s="11">
        <f>+AL141/AL125/1000</f>
        <v>1.9107771925019904E-2</v>
      </c>
      <c r="AM142" s="1"/>
    </row>
    <row r="143" spans="1:39" ht="15.75">
      <c r="A143" s="2" t="s">
        <v>53</v>
      </c>
      <c r="B143" s="8"/>
      <c r="C143" s="8"/>
      <c r="D143" s="8"/>
      <c r="E143" s="8"/>
      <c r="F143" s="71">
        <f>+B141</f>
        <v>1.504E-2</v>
      </c>
      <c r="G143" s="71">
        <f>+F143</f>
        <v>1.504E-2</v>
      </c>
      <c r="H143" s="71">
        <f t="shared" ref="H143:AJ143" si="135">+G143</f>
        <v>1.504E-2</v>
      </c>
      <c r="I143" s="71">
        <f t="shared" si="135"/>
        <v>1.504E-2</v>
      </c>
      <c r="J143" s="71">
        <f t="shared" si="135"/>
        <v>1.504E-2</v>
      </c>
      <c r="K143" s="71">
        <f t="shared" si="135"/>
        <v>1.504E-2</v>
      </c>
      <c r="L143" s="71">
        <f t="shared" si="135"/>
        <v>1.504E-2</v>
      </c>
      <c r="M143" s="71">
        <f t="shared" si="135"/>
        <v>1.504E-2</v>
      </c>
      <c r="N143" s="71">
        <f t="shared" si="135"/>
        <v>1.504E-2</v>
      </c>
      <c r="O143" s="71">
        <f t="shared" si="135"/>
        <v>1.504E-2</v>
      </c>
      <c r="P143" s="71">
        <f t="shared" si="135"/>
        <v>1.504E-2</v>
      </c>
      <c r="Q143" s="71">
        <f t="shared" si="135"/>
        <v>1.504E-2</v>
      </c>
      <c r="R143" s="71">
        <f t="shared" si="135"/>
        <v>1.504E-2</v>
      </c>
      <c r="S143" s="71">
        <f t="shared" si="135"/>
        <v>1.504E-2</v>
      </c>
      <c r="T143" s="71">
        <f t="shared" si="135"/>
        <v>1.504E-2</v>
      </c>
      <c r="U143" s="71">
        <f t="shared" si="135"/>
        <v>1.504E-2</v>
      </c>
      <c r="V143" s="71">
        <f t="shared" si="135"/>
        <v>1.504E-2</v>
      </c>
      <c r="W143" s="71">
        <f t="shared" si="135"/>
        <v>1.504E-2</v>
      </c>
      <c r="X143" s="71">
        <f t="shared" si="135"/>
        <v>1.504E-2</v>
      </c>
      <c r="Y143" s="71">
        <f t="shared" si="135"/>
        <v>1.504E-2</v>
      </c>
      <c r="Z143" s="71">
        <f t="shared" si="135"/>
        <v>1.504E-2</v>
      </c>
      <c r="AA143" s="71">
        <f t="shared" si="135"/>
        <v>1.504E-2</v>
      </c>
      <c r="AB143" s="71">
        <f t="shared" si="135"/>
        <v>1.504E-2</v>
      </c>
      <c r="AC143" s="71">
        <f t="shared" si="135"/>
        <v>1.504E-2</v>
      </c>
      <c r="AD143" s="71">
        <f t="shared" si="135"/>
        <v>1.504E-2</v>
      </c>
      <c r="AE143" s="71">
        <f t="shared" si="135"/>
        <v>1.504E-2</v>
      </c>
      <c r="AF143" s="71">
        <f t="shared" si="135"/>
        <v>1.504E-2</v>
      </c>
      <c r="AG143" s="71">
        <f t="shared" si="135"/>
        <v>1.504E-2</v>
      </c>
      <c r="AH143" s="71">
        <f t="shared" si="135"/>
        <v>1.504E-2</v>
      </c>
      <c r="AI143" s="71">
        <f t="shared" si="135"/>
        <v>1.504E-2</v>
      </c>
      <c r="AJ143" s="71">
        <f t="shared" si="135"/>
        <v>1.504E-2</v>
      </c>
      <c r="AK143" s="1"/>
      <c r="AL143" s="11"/>
      <c r="AM143" s="1"/>
    </row>
    <row r="144" spans="1:39" ht="16.5" thickBot="1">
      <c r="A144" s="15" t="s">
        <v>54</v>
      </c>
      <c r="B144" s="79"/>
      <c r="C144" s="79"/>
      <c r="D144" s="79"/>
      <c r="E144" s="79"/>
      <c r="F144" s="80">
        <f>+F142-F143</f>
        <v>5.0869999999999995E-3</v>
      </c>
      <c r="G144" s="80">
        <f>+G142-G143</f>
        <v>5.0169999999999989E-3</v>
      </c>
      <c r="H144" s="80">
        <f t="shared" ref="H144" si="136">+H142-H143</f>
        <v>4.9479999999999993E-3</v>
      </c>
      <c r="I144" s="80">
        <f t="shared" ref="I144" si="137">+I142-I143</f>
        <v>4.8800000000000007E-3</v>
      </c>
      <c r="J144" s="80">
        <f t="shared" ref="J144" si="138">+J142-J143</f>
        <v>4.8129999999999996E-3</v>
      </c>
      <c r="K144" s="80">
        <f t="shared" ref="K144" si="139">+K142-K143</f>
        <v>4.7480000000000005E-3</v>
      </c>
      <c r="L144" s="80">
        <f t="shared" ref="L144" si="140">+L142-L143</f>
        <v>4.6839999999999989E-3</v>
      </c>
      <c r="M144" s="80">
        <f t="shared" ref="M144" si="141">+M142-M143</f>
        <v>4.6210000000000018E-3</v>
      </c>
      <c r="N144" s="80">
        <f t="shared" ref="N144" si="142">+N142-N143</f>
        <v>4.5580000000000013E-3</v>
      </c>
      <c r="O144" s="80">
        <f t="shared" ref="O144" si="143">+O142-O143</f>
        <v>4.4969999999999993E-3</v>
      </c>
      <c r="P144" s="80">
        <f t="shared" ref="P144" si="144">+P142-P143</f>
        <v>4.3789999999999992E-3</v>
      </c>
      <c r="Q144" s="80">
        <f t="shared" ref="Q144" si="145">+Q142-Q143</f>
        <v>4.3210000000000002E-3</v>
      </c>
      <c r="R144" s="80">
        <f t="shared" ref="R144" si="146">+R142-R143</f>
        <v>4.2640000000000022E-3</v>
      </c>
      <c r="S144" s="80">
        <f t="shared" ref="S144" si="147">+S142-S143</f>
        <v>4.2080000000000017E-3</v>
      </c>
      <c r="T144" s="80">
        <f t="shared" ref="T144" si="148">+T142-T143</f>
        <v>4.1530000000000022E-3</v>
      </c>
      <c r="U144" s="80">
        <f t="shared" ref="U144" si="149">+U142-U143</f>
        <v>4.0990000000000002E-3</v>
      </c>
      <c r="V144" s="80">
        <f t="shared" ref="V144" si="150">+V142-V143</f>
        <v>4.0410000000000012E-3</v>
      </c>
      <c r="W144" s="80">
        <f t="shared" ref="W144" si="151">+W142-W143</f>
        <v>3.9839999999999997E-3</v>
      </c>
      <c r="X144" s="80">
        <f t="shared" ref="X144" si="152">+X142-X143</f>
        <v>3.9279999999999992E-3</v>
      </c>
      <c r="Y144" s="80">
        <f t="shared" ref="Y144" si="153">+Y142-Y143</f>
        <v>3.8720000000000022E-3</v>
      </c>
      <c r="Z144" s="80">
        <f t="shared" ref="Z144" si="154">+Z142-Z143</f>
        <v>3.8180000000000002E-3</v>
      </c>
      <c r="AA144" s="80">
        <f t="shared" ref="AA144" si="155">+AA142-AA143</f>
        <v>3.7640000000000017E-3</v>
      </c>
      <c r="AB144" s="80">
        <f t="shared" ref="AB144" si="156">+AB142-AB143</f>
        <v>3.7099999999999998E-3</v>
      </c>
      <c r="AC144" s="80">
        <f t="shared" ref="AC144" si="157">+AC142-AC143</f>
        <v>3.6579999999999998E-3</v>
      </c>
      <c r="AD144" s="80">
        <f t="shared" ref="AD144" si="158">+AD142-AD143</f>
        <v>3.6059999999999998E-3</v>
      </c>
      <c r="AE144" s="80">
        <f t="shared" ref="AE144" si="159">+AE142-AE143</f>
        <v>3.5550000000000009E-3</v>
      </c>
      <c r="AF144" s="80">
        <f t="shared" ref="AF144" si="160">+AF142-AF143</f>
        <v>3.5389999999999987E-3</v>
      </c>
      <c r="AG144" s="80">
        <f t="shared" ref="AG144" si="161">+AG142-AG143</f>
        <v>3.4920000000000003E-3</v>
      </c>
      <c r="AH144" s="80">
        <f t="shared" ref="AH144" si="162">+AH142-AH143</f>
        <v>3.4459999999999994E-3</v>
      </c>
      <c r="AI144" s="80">
        <f t="shared" ref="AI144" si="163">+AI142-AI143</f>
        <v>3.3580000000000016E-3</v>
      </c>
      <c r="AJ144" s="80">
        <f t="shared" ref="AJ144" si="164">+AJ142-AJ143</f>
        <v>3.3100000000000022E-3</v>
      </c>
      <c r="AK144" s="1"/>
      <c r="AL144" s="11"/>
      <c r="AM144" s="1"/>
    </row>
    <row r="145" spans="1:39" ht="15.75">
      <c r="A145" s="3" t="s">
        <v>57</v>
      </c>
      <c r="B145" s="25"/>
      <c r="AK145" s="1"/>
      <c r="AL145" s="11"/>
      <c r="AM145" s="1"/>
    </row>
    <row r="146" spans="1:39" ht="15.75">
      <c r="A146" s="3"/>
      <c r="B146" s="25"/>
      <c r="AK146" s="1"/>
      <c r="AL146" s="11"/>
      <c r="AM146" s="1"/>
    </row>
    <row r="147" spans="1:39" ht="15.75">
      <c r="A147" s="3"/>
      <c r="B147" s="25"/>
      <c r="AK147" s="1"/>
      <c r="AL147" s="11"/>
      <c r="AM147" s="1"/>
    </row>
    <row r="148" spans="1:39" ht="15.75">
      <c r="A148" s="3"/>
      <c r="B148" s="25"/>
      <c r="AK148" s="1"/>
      <c r="AL148" s="11"/>
      <c r="AM148" s="1"/>
    </row>
    <row r="149" spans="1:39" ht="15.75">
      <c r="A149" s="91" t="s">
        <v>64</v>
      </c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1"/>
      <c r="AL149" s="1"/>
      <c r="AM149" s="1"/>
    </row>
    <row r="150" spans="1:39" ht="16.5" thickBot="1">
      <c r="A150" s="2"/>
      <c r="B150" s="2"/>
      <c r="C150" s="54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54"/>
      <c r="AF150" s="54"/>
      <c r="AG150" s="54"/>
      <c r="AH150" s="54"/>
      <c r="AI150" s="54"/>
      <c r="AJ150" s="54"/>
      <c r="AK150" s="1"/>
      <c r="AL150" s="1"/>
      <c r="AM150" s="1"/>
    </row>
    <row r="151" spans="1:39" ht="15.75">
      <c r="A151" s="4"/>
      <c r="B151" s="55"/>
      <c r="C151" s="55"/>
      <c r="D151" s="56"/>
      <c r="E151" s="4"/>
      <c r="F151" s="57">
        <f>+F122</f>
        <v>2015</v>
      </c>
      <c r="G151" s="57">
        <f t="shared" ref="G151:AJ152" si="165">+G122</f>
        <v>2016</v>
      </c>
      <c r="H151" s="57">
        <f t="shared" si="165"/>
        <v>2017</v>
      </c>
      <c r="I151" s="57">
        <f t="shared" si="165"/>
        <v>2018</v>
      </c>
      <c r="J151" s="57">
        <f t="shared" si="165"/>
        <v>2019</v>
      </c>
      <c r="K151" s="57">
        <f t="shared" si="165"/>
        <v>2020</v>
      </c>
      <c r="L151" s="57">
        <f t="shared" si="165"/>
        <v>2021</v>
      </c>
      <c r="M151" s="57">
        <f t="shared" si="165"/>
        <v>2022</v>
      </c>
      <c r="N151" s="57">
        <f t="shared" si="165"/>
        <v>2023</v>
      </c>
      <c r="O151" s="57">
        <f t="shared" si="165"/>
        <v>2024</v>
      </c>
      <c r="P151" s="57">
        <f t="shared" si="165"/>
        <v>2025</v>
      </c>
      <c r="Q151" s="57">
        <f t="shared" si="165"/>
        <v>2026</v>
      </c>
      <c r="R151" s="57">
        <f t="shared" si="165"/>
        <v>2027</v>
      </c>
      <c r="S151" s="57">
        <f t="shared" si="165"/>
        <v>2028</v>
      </c>
      <c r="T151" s="57">
        <f t="shared" si="165"/>
        <v>2029</v>
      </c>
      <c r="U151" s="57">
        <f t="shared" si="165"/>
        <v>2030</v>
      </c>
      <c r="V151" s="57">
        <f t="shared" si="165"/>
        <v>2031</v>
      </c>
      <c r="W151" s="57">
        <f t="shared" si="165"/>
        <v>2032</v>
      </c>
      <c r="X151" s="57">
        <f t="shared" si="165"/>
        <v>2033</v>
      </c>
      <c r="Y151" s="57">
        <f t="shared" si="165"/>
        <v>2034</v>
      </c>
      <c r="Z151" s="57">
        <f t="shared" si="165"/>
        <v>2035</v>
      </c>
      <c r="AA151" s="57">
        <f t="shared" si="165"/>
        <v>2036</v>
      </c>
      <c r="AB151" s="57">
        <f t="shared" si="165"/>
        <v>2037</v>
      </c>
      <c r="AC151" s="57">
        <f t="shared" si="165"/>
        <v>2038</v>
      </c>
      <c r="AD151" s="57">
        <f t="shared" si="165"/>
        <v>2039</v>
      </c>
      <c r="AE151" s="57">
        <f t="shared" si="165"/>
        <v>2040</v>
      </c>
      <c r="AF151" s="57">
        <f t="shared" si="165"/>
        <v>2041</v>
      </c>
      <c r="AG151" s="57">
        <f t="shared" si="165"/>
        <v>2042</v>
      </c>
      <c r="AH151" s="57">
        <f t="shared" si="165"/>
        <v>2043</v>
      </c>
      <c r="AI151" s="57">
        <f t="shared" si="165"/>
        <v>2044</v>
      </c>
      <c r="AJ151" s="57">
        <f t="shared" si="165"/>
        <v>2045</v>
      </c>
      <c r="AK151" s="5"/>
      <c r="AL151" s="1"/>
      <c r="AM151" s="1"/>
    </row>
    <row r="152" spans="1:39" ht="16.5" thickBot="1">
      <c r="A152" s="18"/>
      <c r="B152" s="58"/>
      <c r="C152" s="58"/>
      <c r="D152" s="58"/>
      <c r="E152" s="58"/>
      <c r="F152" s="58" t="str">
        <f>+F123</f>
        <v>1º Ano</v>
      </c>
      <c r="G152" s="58" t="str">
        <f t="shared" si="165"/>
        <v>2º Ano</v>
      </c>
      <c r="H152" s="58" t="str">
        <f t="shared" si="165"/>
        <v>3º Ano</v>
      </c>
      <c r="I152" s="58" t="str">
        <f t="shared" si="165"/>
        <v>4º Ano</v>
      </c>
      <c r="J152" s="58" t="str">
        <f t="shared" si="165"/>
        <v>5º Ano</v>
      </c>
      <c r="K152" s="58" t="str">
        <f t="shared" si="165"/>
        <v>6º Ano</v>
      </c>
      <c r="L152" s="58" t="str">
        <f t="shared" si="165"/>
        <v>7º Ano</v>
      </c>
      <c r="M152" s="58" t="str">
        <f t="shared" si="165"/>
        <v>8º Ano</v>
      </c>
      <c r="N152" s="58" t="str">
        <f t="shared" si="165"/>
        <v>9º Ano</v>
      </c>
      <c r="O152" s="58" t="str">
        <f t="shared" si="165"/>
        <v>10º Ano</v>
      </c>
      <c r="P152" s="58" t="str">
        <f t="shared" si="165"/>
        <v>11º Ano</v>
      </c>
      <c r="Q152" s="58" t="str">
        <f t="shared" si="165"/>
        <v>12º Ano</v>
      </c>
      <c r="R152" s="58" t="str">
        <f t="shared" si="165"/>
        <v>13º Ano</v>
      </c>
      <c r="S152" s="58" t="str">
        <f t="shared" si="165"/>
        <v>14º Ano</v>
      </c>
      <c r="T152" s="58" t="str">
        <f t="shared" si="165"/>
        <v>15º Ano</v>
      </c>
      <c r="U152" s="58" t="str">
        <f t="shared" si="165"/>
        <v>16º Ano</v>
      </c>
      <c r="V152" s="58" t="str">
        <f t="shared" si="165"/>
        <v>17º Ano</v>
      </c>
      <c r="W152" s="58" t="str">
        <f t="shared" si="165"/>
        <v>18º Ano</v>
      </c>
      <c r="X152" s="58" t="str">
        <f t="shared" si="165"/>
        <v>19º Ano</v>
      </c>
      <c r="Y152" s="58" t="str">
        <f t="shared" si="165"/>
        <v>20º Ano</v>
      </c>
      <c r="Z152" s="58" t="str">
        <f t="shared" si="165"/>
        <v>21º Ano</v>
      </c>
      <c r="AA152" s="58" t="str">
        <f t="shared" si="165"/>
        <v>22º Ano</v>
      </c>
      <c r="AB152" s="58" t="str">
        <f t="shared" si="165"/>
        <v>23º Ano</v>
      </c>
      <c r="AC152" s="58" t="str">
        <f t="shared" si="165"/>
        <v>24º Ano</v>
      </c>
      <c r="AD152" s="58" t="str">
        <f t="shared" si="165"/>
        <v>25º Ano</v>
      </c>
      <c r="AE152" s="58" t="str">
        <f t="shared" si="165"/>
        <v>26º Ano</v>
      </c>
      <c r="AF152" s="58" t="str">
        <f t="shared" si="165"/>
        <v>27º Ano</v>
      </c>
      <c r="AG152" s="58" t="str">
        <f t="shared" si="165"/>
        <v>28º Ano</v>
      </c>
      <c r="AH152" s="58" t="str">
        <f t="shared" si="165"/>
        <v>29º Ano</v>
      </c>
      <c r="AI152" s="58" t="str">
        <f t="shared" si="165"/>
        <v>30º Ano</v>
      </c>
      <c r="AJ152" s="58" t="str">
        <f t="shared" si="165"/>
        <v>31º Ano</v>
      </c>
      <c r="AK152" s="5"/>
      <c r="AL152" s="1"/>
      <c r="AM152" s="1"/>
    </row>
    <row r="153" spans="1:39" ht="15.75">
      <c r="A153" s="6" t="s">
        <v>31</v>
      </c>
      <c r="B153" s="6"/>
      <c r="C153" s="6"/>
      <c r="D153" s="3"/>
      <c r="E153" s="3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4"/>
      <c r="AF153" s="54"/>
      <c r="AG153" s="54"/>
      <c r="AH153" s="54"/>
      <c r="AI153" s="54"/>
      <c r="AJ153" s="54"/>
      <c r="AK153" s="1"/>
      <c r="AL153" s="7"/>
      <c r="AM153" s="1"/>
    </row>
    <row r="154" spans="1:39" ht="15.75">
      <c r="A154" s="3" t="s">
        <v>56</v>
      </c>
      <c r="B154" s="6"/>
      <c r="C154" s="6"/>
      <c r="D154" s="3"/>
      <c r="E154" s="3"/>
      <c r="F154" s="59">
        <v>5900000</v>
      </c>
      <c r="G154" s="59">
        <v>6036184</v>
      </c>
      <c r="H154" s="59">
        <v>6175511</v>
      </c>
      <c r="I154" s="59">
        <v>6318054</v>
      </c>
      <c r="J154" s="59">
        <v>6463887</v>
      </c>
      <c r="K154" s="59">
        <v>6613086</v>
      </c>
      <c r="L154" s="59">
        <v>6765729</v>
      </c>
      <c r="M154" s="59">
        <v>6921895</v>
      </c>
      <c r="N154" s="59">
        <v>7081666</v>
      </c>
      <c r="O154" s="59">
        <v>7245125</v>
      </c>
      <c r="P154" s="59">
        <v>7583449</v>
      </c>
      <c r="Q154" s="59">
        <v>7758490</v>
      </c>
      <c r="R154" s="59">
        <v>7937571</v>
      </c>
      <c r="S154" s="59">
        <v>8120786</v>
      </c>
      <c r="T154" s="59">
        <v>8308230</v>
      </c>
      <c r="U154" s="59">
        <v>8500000</v>
      </c>
      <c r="V154" s="59">
        <v>8657760</v>
      </c>
      <c r="W154" s="59">
        <v>8818448</v>
      </c>
      <c r="X154" s="59">
        <v>8982118</v>
      </c>
      <c r="Y154" s="59">
        <v>9148826</v>
      </c>
      <c r="Z154" s="59">
        <v>9318628</v>
      </c>
      <c r="AA154" s="59">
        <v>9491581</v>
      </c>
      <c r="AB154" s="59">
        <v>9667745</v>
      </c>
      <c r="AC154" s="59">
        <v>9847178</v>
      </c>
      <c r="AD154" s="59">
        <v>10029941</v>
      </c>
      <c r="AE154" s="59">
        <v>10216097</v>
      </c>
      <c r="AF154" s="59">
        <v>10274976</v>
      </c>
      <c r="AG154" s="59">
        <v>10453657</v>
      </c>
      <c r="AH154" s="59">
        <v>10635446</v>
      </c>
      <c r="AI154" s="59">
        <v>10995916</v>
      </c>
      <c r="AJ154" s="60">
        <v>11200000</v>
      </c>
      <c r="AK154" s="1"/>
      <c r="AL154" s="7"/>
      <c r="AM154" s="1"/>
    </row>
    <row r="155" spans="1:39" ht="15.75">
      <c r="A155" s="8" t="s">
        <v>32</v>
      </c>
      <c r="B155" s="2"/>
      <c r="C155" s="2"/>
      <c r="D155" s="8"/>
      <c r="E155" s="8"/>
      <c r="F155" s="61">
        <v>1463200</v>
      </c>
      <c r="G155" s="61">
        <v>1496974</v>
      </c>
      <c r="H155" s="61">
        <v>1531527</v>
      </c>
      <c r="I155" s="61">
        <v>1566877</v>
      </c>
      <c r="J155" s="61">
        <v>1603044</v>
      </c>
      <c r="K155" s="61">
        <v>1640045</v>
      </c>
      <c r="L155" s="61">
        <v>1677901</v>
      </c>
      <c r="M155" s="61">
        <v>1716630</v>
      </c>
      <c r="N155" s="61">
        <v>1756253</v>
      </c>
      <c r="O155" s="61">
        <v>1796791</v>
      </c>
      <c r="P155" s="61">
        <v>1880695</v>
      </c>
      <c r="Q155" s="61">
        <v>1924105</v>
      </c>
      <c r="R155" s="61">
        <v>1968518</v>
      </c>
      <c r="S155" s="61">
        <v>2013955</v>
      </c>
      <c r="T155" s="61">
        <v>2060441</v>
      </c>
      <c r="U155" s="61">
        <v>2108000</v>
      </c>
      <c r="V155" s="61">
        <v>2147124</v>
      </c>
      <c r="W155" s="61">
        <v>2186975</v>
      </c>
      <c r="X155" s="61">
        <v>2227565</v>
      </c>
      <c r="Y155" s="61">
        <v>2268909</v>
      </c>
      <c r="Z155" s="61">
        <v>2311020</v>
      </c>
      <c r="AA155" s="61">
        <v>2353912</v>
      </c>
      <c r="AB155" s="61">
        <v>2397601</v>
      </c>
      <c r="AC155" s="61">
        <v>2442100</v>
      </c>
      <c r="AD155" s="61">
        <v>2487425</v>
      </c>
      <c r="AE155" s="61">
        <v>2533592</v>
      </c>
      <c r="AF155" s="61">
        <v>2548194</v>
      </c>
      <c r="AG155" s="61">
        <v>2592507</v>
      </c>
      <c r="AH155" s="61">
        <v>2637591</v>
      </c>
      <c r="AI155" s="61">
        <v>2726987</v>
      </c>
      <c r="AJ155" s="61">
        <v>2777600</v>
      </c>
      <c r="AK155" s="1"/>
      <c r="AL155" s="7">
        <f>SUM(F155:AJ155)</f>
        <v>64844058</v>
      </c>
      <c r="AM155" s="1"/>
    </row>
    <row r="156" spans="1:39" ht="15.75">
      <c r="A156" s="6"/>
      <c r="B156" s="62" t="s">
        <v>33</v>
      </c>
      <c r="C156" s="62" t="s">
        <v>34</v>
      </c>
      <c r="D156" s="62" t="s">
        <v>35</v>
      </c>
      <c r="E156" s="62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4"/>
      <c r="AF156" s="54"/>
      <c r="AG156" s="54"/>
      <c r="AH156" s="54"/>
      <c r="AI156" s="54"/>
      <c r="AJ156" s="54"/>
      <c r="AK156" s="1"/>
      <c r="AL156" s="7"/>
      <c r="AM156" s="1"/>
    </row>
    <row r="157" spans="1:39" ht="15.75">
      <c r="A157" s="2" t="s">
        <v>55</v>
      </c>
      <c r="B157" s="63" t="s">
        <v>36</v>
      </c>
      <c r="C157" s="63" t="s">
        <v>36</v>
      </c>
      <c r="D157" s="63" t="s">
        <v>36</v>
      </c>
      <c r="E157" s="63" t="s">
        <v>37</v>
      </c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8"/>
      <c r="AF157" s="8"/>
      <c r="AG157" s="8"/>
      <c r="AH157" s="8"/>
      <c r="AI157" s="8"/>
      <c r="AJ157" s="8"/>
      <c r="AK157" s="1"/>
      <c r="AL157" s="7"/>
      <c r="AM157" s="1" t="s">
        <v>33</v>
      </c>
    </row>
    <row r="158" spans="1:39" ht="15.75">
      <c r="A158" s="3" t="s">
        <v>38</v>
      </c>
      <c r="B158" s="64">
        <v>5.9999999999999995E-4</v>
      </c>
      <c r="C158" s="64">
        <v>6.7000000000000002E-5</v>
      </c>
      <c r="D158" s="64">
        <v>6.6699999999999995E-4</v>
      </c>
      <c r="E158" s="65">
        <v>3.74</v>
      </c>
      <c r="F158" s="59">
        <v>960000</v>
      </c>
      <c r="G158" s="59">
        <v>984639</v>
      </c>
      <c r="H158" s="59">
        <v>1009910</v>
      </c>
      <c r="I158" s="59">
        <v>1035830</v>
      </c>
      <c r="J158" s="59">
        <v>1062415</v>
      </c>
      <c r="K158" s="59">
        <v>1089682</v>
      </c>
      <c r="L158" s="59">
        <v>1117649</v>
      </c>
      <c r="M158" s="59">
        <v>1146334</v>
      </c>
      <c r="N158" s="59">
        <v>1175755</v>
      </c>
      <c r="O158" s="59">
        <v>1205931</v>
      </c>
      <c r="P158" s="59">
        <v>1268627</v>
      </c>
      <c r="Q158" s="59">
        <v>1301187</v>
      </c>
      <c r="R158" s="59">
        <v>1334582</v>
      </c>
      <c r="S158" s="59">
        <v>1368835</v>
      </c>
      <c r="T158" s="59">
        <v>1403967</v>
      </c>
      <c r="U158" s="59">
        <v>1440000</v>
      </c>
      <c r="V158" s="59">
        <v>1461582</v>
      </c>
      <c r="W158" s="59">
        <v>1483487</v>
      </c>
      <c r="X158" s="59">
        <v>1505721</v>
      </c>
      <c r="Y158" s="59">
        <v>1528288</v>
      </c>
      <c r="Z158" s="59">
        <v>1551193</v>
      </c>
      <c r="AA158" s="59">
        <v>1574441</v>
      </c>
      <c r="AB158" s="59">
        <v>1598038</v>
      </c>
      <c r="AC158" s="59">
        <v>1621989</v>
      </c>
      <c r="AD158" s="59">
        <v>1646298</v>
      </c>
      <c r="AE158" s="59">
        <v>1670972</v>
      </c>
      <c r="AF158" s="59">
        <v>1678758</v>
      </c>
      <c r="AG158" s="59">
        <v>1702335</v>
      </c>
      <c r="AH158" s="59">
        <v>1726243</v>
      </c>
      <c r="AI158" s="59">
        <v>1773421</v>
      </c>
      <c r="AJ158" s="60">
        <v>1800000</v>
      </c>
      <c r="AK158" s="1"/>
      <c r="AL158" s="7">
        <f>SUM(F158:AJ158)</f>
        <v>43228109</v>
      </c>
      <c r="AM158" s="9">
        <v>0.9</v>
      </c>
    </row>
    <row r="159" spans="1:39" ht="15.75">
      <c r="A159" s="3" t="s">
        <v>39</v>
      </c>
      <c r="B159" s="64">
        <v>8.6619999999999996E-3</v>
      </c>
      <c r="C159" s="64">
        <v>9.6199999999999996E-4</v>
      </c>
      <c r="D159" s="64">
        <v>9.6240000000000006E-3</v>
      </c>
      <c r="E159" s="65">
        <v>53.96</v>
      </c>
      <c r="F159" s="59">
        <v>14082342</v>
      </c>
      <c r="G159" s="59">
        <v>14407386</v>
      </c>
      <c r="H159" s="59">
        <v>14739932</v>
      </c>
      <c r="I159" s="59">
        <v>15080154</v>
      </c>
      <c r="J159" s="59">
        <v>15428229</v>
      </c>
      <c r="K159" s="59">
        <v>15784338</v>
      </c>
      <c r="L159" s="59">
        <v>16148666</v>
      </c>
      <c r="M159" s="59">
        <v>16521404</v>
      </c>
      <c r="N159" s="59">
        <v>16902746</v>
      </c>
      <c r="O159" s="59">
        <v>17292889</v>
      </c>
      <c r="P159" s="59">
        <v>18100399</v>
      </c>
      <c r="Q159" s="59">
        <v>18518186</v>
      </c>
      <c r="R159" s="59">
        <v>18945616</v>
      </c>
      <c r="S159" s="59">
        <v>19382912</v>
      </c>
      <c r="T159" s="59">
        <v>19830302</v>
      </c>
      <c r="U159" s="59">
        <v>20288018</v>
      </c>
      <c r="V159" s="59">
        <v>20664570</v>
      </c>
      <c r="W159" s="59">
        <v>21048111</v>
      </c>
      <c r="X159" s="59">
        <v>21438771</v>
      </c>
      <c r="Y159" s="59">
        <v>21836682</v>
      </c>
      <c r="Z159" s="59">
        <v>22241978</v>
      </c>
      <c r="AA159" s="59">
        <v>22654796</v>
      </c>
      <c r="AB159" s="59">
        <v>23075277</v>
      </c>
      <c r="AC159" s="59">
        <v>23503561</v>
      </c>
      <c r="AD159" s="59">
        <v>23939795</v>
      </c>
      <c r="AE159" s="59">
        <v>24384126</v>
      </c>
      <c r="AF159" s="59">
        <v>24524663</v>
      </c>
      <c r="AG159" s="59">
        <v>24951154</v>
      </c>
      <c r="AH159" s="59">
        <v>25385061</v>
      </c>
      <c r="AI159" s="59">
        <v>26245462</v>
      </c>
      <c r="AJ159" s="60">
        <v>26732586</v>
      </c>
      <c r="AK159" s="1"/>
      <c r="AL159" s="7">
        <f t="shared" ref="AL159:AL170" si="166">SUM(F159:AJ159)</f>
        <v>624080112</v>
      </c>
      <c r="AM159" s="9">
        <v>0.9</v>
      </c>
    </row>
    <row r="160" spans="1:39" ht="15.75">
      <c r="A160" s="3" t="s">
        <v>40</v>
      </c>
      <c r="B160" s="64">
        <v>4.3000000000000002E-5</v>
      </c>
      <c r="C160" s="64">
        <v>6.0000000000000002E-6</v>
      </c>
      <c r="D160" s="64">
        <v>4.8999999999999998E-5</v>
      </c>
      <c r="E160" s="65">
        <v>0.27</v>
      </c>
      <c r="F160" s="59">
        <v>72308</v>
      </c>
      <c r="G160" s="59">
        <v>73989</v>
      </c>
      <c r="H160" s="59">
        <v>75709</v>
      </c>
      <c r="I160" s="59">
        <v>77469</v>
      </c>
      <c r="J160" s="59">
        <v>79270</v>
      </c>
      <c r="K160" s="59">
        <v>81113</v>
      </c>
      <c r="L160" s="59">
        <v>82999</v>
      </c>
      <c r="M160" s="59">
        <v>84929</v>
      </c>
      <c r="N160" s="59">
        <v>86903</v>
      </c>
      <c r="O160" s="59">
        <v>88923</v>
      </c>
      <c r="P160" s="59">
        <v>93106</v>
      </c>
      <c r="Q160" s="59">
        <v>95271</v>
      </c>
      <c r="R160" s="59">
        <v>97486</v>
      </c>
      <c r="S160" s="59">
        <v>99752</v>
      </c>
      <c r="T160" s="59">
        <v>102071</v>
      </c>
      <c r="U160" s="59">
        <v>104444</v>
      </c>
      <c r="V160" s="59">
        <v>106117</v>
      </c>
      <c r="W160" s="59">
        <v>107817</v>
      </c>
      <c r="X160" s="59">
        <v>109545</v>
      </c>
      <c r="Y160" s="59">
        <v>111300</v>
      </c>
      <c r="Z160" s="59">
        <v>113083</v>
      </c>
      <c r="AA160" s="59">
        <v>114895</v>
      </c>
      <c r="AB160" s="59">
        <v>116736</v>
      </c>
      <c r="AC160" s="59">
        <v>118606</v>
      </c>
      <c r="AD160" s="59">
        <v>120506</v>
      </c>
      <c r="AE160" s="59">
        <v>122437</v>
      </c>
      <c r="AF160" s="59">
        <v>123046</v>
      </c>
      <c r="AG160" s="59">
        <v>124894</v>
      </c>
      <c r="AH160" s="59">
        <v>126769</v>
      </c>
      <c r="AI160" s="59">
        <v>130474</v>
      </c>
      <c r="AJ160" s="60">
        <v>132564</v>
      </c>
      <c r="AK160" s="1"/>
      <c r="AL160" s="7">
        <f t="shared" si="166"/>
        <v>3174531</v>
      </c>
      <c r="AM160" s="9">
        <v>0.88</v>
      </c>
    </row>
    <row r="161" spans="1:39" ht="15.75">
      <c r="A161" s="3" t="s">
        <v>41</v>
      </c>
      <c r="B161" s="64">
        <v>1.4760000000000001E-3</v>
      </c>
      <c r="C161" s="64">
        <v>4.9200000000000003E-4</v>
      </c>
      <c r="D161" s="64">
        <v>1.9680000000000001E-3</v>
      </c>
      <c r="E161" s="65">
        <v>11.04</v>
      </c>
      <c r="F161" s="59">
        <v>2935173</v>
      </c>
      <c r="G161" s="59">
        <v>2999799</v>
      </c>
      <c r="H161" s="59">
        <v>3065848</v>
      </c>
      <c r="I161" s="59">
        <v>3133351</v>
      </c>
      <c r="J161" s="59">
        <v>3202340</v>
      </c>
      <c r="K161" s="59">
        <v>3272848</v>
      </c>
      <c r="L161" s="59">
        <v>3344909</v>
      </c>
      <c r="M161" s="59">
        <v>3418556</v>
      </c>
      <c r="N161" s="59">
        <v>3493825</v>
      </c>
      <c r="O161" s="59">
        <v>3570751</v>
      </c>
      <c r="P161" s="59">
        <v>3729722</v>
      </c>
      <c r="Q161" s="59">
        <v>3811842</v>
      </c>
      <c r="R161" s="59">
        <v>3895770</v>
      </c>
      <c r="S161" s="59">
        <v>3981546</v>
      </c>
      <c r="T161" s="59">
        <v>4069211</v>
      </c>
      <c r="U161" s="59">
        <v>4158806</v>
      </c>
      <c r="V161" s="59">
        <v>4230431</v>
      </c>
      <c r="W161" s="59">
        <v>4303289</v>
      </c>
      <c r="X161" s="59">
        <v>4377402</v>
      </c>
      <c r="Y161" s="59">
        <v>4452791</v>
      </c>
      <c r="Z161" s="59">
        <v>4529479</v>
      </c>
      <c r="AA161" s="59">
        <v>4607488</v>
      </c>
      <c r="AB161" s="59">
        <v>4686840</v>
      </c>
      <c r="AC161" s="59">
        <v>4767558</v>
      </c>
      <c r="AD161" s="59">
        <v>4849667</v>
      </c>
      <c r="AE161" s="59">
        <v>4933190</v>
      </c>
      <c r="AF161" s="59">
        <v>4959585</v>
      </c>
      <c r="AG161" s="59">
        <v>5039620</v>
      </c>
      <c r="AH161" s="59">
        <v>5120946</v>
      </c>
      <c r="AI161" s="59">
        <v>5281917</v>
      </c>
      <c r="AJ161" s="60">
        <v>5372884</v>
      </c>
      <c r="AK161" s="1"/>
      <c r="AL161" s="7">
        <f t="shared" si="166"/>
        <v>127597384</v>
      </c>
      <c r="AM161" s="9">
        <v>0.75</v>
      </c>
    </row>
    <row r="162" spans="1:39" ht="15.75">
      <c r="A162" s="3" t="s">
        <v>42</v>
      </c>
      <c r="B162" s="64">
        <v>2.3800000000000001E-4</v>
      </c>
      <c r="C162" s="64">
        <v>7.8999999999999996E-5</v>
      </c>
      <c r="D162" s="64">
        <v>3.1700000000000001E-4</v>
      </c>
      <c r="E162" s="65">
        <v>1.78</v>
      </c>
      <c r="F162" s="59">
        <v>467981</v>
      </c>
      <c r="G162" s="59">
        <v>478861</v>
      </c>
      <c r="H162" s="59">
        <v>489994</v>
      </c>
      <c r="I162" s="59">
        <v>501386</v>
      </c>
      <c r="J162" s="59">
        <v>513043</v>
      </c>
      <c r="K162" s="59">
        <v>524970</v>
      </c>
      <c r="L162" s="59">
        <v>537175</v>
      </c>
      <c r="M162" s="59">
        <v>549664</v>
      </c>
      <c r="N162" s="59">
        <v>562443</v>
      </c>
      <c r="O162" s="59">
        <v>575520</v>
      </c>
      <c r="P162" s="59">
        <v>602591</v>
      </c>
      <c r="Q162" s="59">
        <v>616601</v>
      </c>
      <c r="R162" s="59">
        <v>630936</v>
      </c>
      <c r="S162" s="59">
        <v>645605</v>
      </c>
      <c r="T162" s="59">
        <v>660614</v>
      </c>
      <c r="U162" s="59">
        <v>675973</v>
      </c>
      <c r="V162" s="59">
        <v>686803</v>
      </c>
      <c r="W162" s="59">
        <v>697806</v>
      </c>
      <c r="X162" s="59">
        <v>708986</v>
      </c>
      <c r="Y162" s="59">
        <v>720344</v>
      </c>
      <c r="Z162" s="59">
        <v>731885</v>
      </c>
      <c r="AA162" s="59">
        <v>743610</v>
      </c>
      <c r="AB162" s="59">
        <v>755524</v>
      </c>
      <c r="AC162" s="59">
        <v>767628</v>
      </c>
      <c r="AD162" s="59">
        <v>779926</v>
      </c>
      <c r="AE162" s="59">
        <v>792421</v>
      </c>
      <c r="AF162" s="59">
        <v>796367</v>
      </c>
      <c r="AG162" s="59">
        <v>808322</v>
      </c>
      <c r="AH162" s="59">
        <v>820457</v>
      </c>
      <c r="AI162" s="59">
        <v>844436</v>
      </c>
      <c r="AJ162" s="60">
        <v>857965</v>
      </c>
      <c r="AK162" s="1"/>
      <c r="AL162" s="7">
        <f t="shared" si="166"/>
        <v>20545837</v>
      </c>
      <c r="AM162" s="9">
        <v>0.75</v>
      </c>
    </row>
    <row r="163" spans="1:39" ht="15.75">
      <c r="A163" s="3" t="s">
        <v>43</v>
      </c>
      <c r="B163" s="64">
        <v>1.1659999999999999E-3</v>
      </c>
      <c r="C163" s="64">
        <v>2.9100000000000003E-4</v>
      </c>
      <c r="D163" s="64">
        <v>1.457E-3</v>
      </c>
      <c r="E163" s="65">
        <v>8.17</v>
      </c>
      <c r="F163" s="59">
        <v>2172832</v>
      </c>
      <c r="G163" s="59">
        <v>2220840</v>
      </c>
      <c r="H163" s="59">
        <v>2269909</v>
      </c>
      <c r="I163" s="59">
        <v>2320062</v>
      </c>
      <c r="J163" s="59">
        <v>2371323</v>
      </c>
      <c r="K163" s="59">
        <v>2423717</v>
      </c>
      <c r="L163" s="59">
        <v>2477268</v>
      </c>
      <c r="M163" s="59">
        <v>2532003</v>
      </c>
      <c r="N163" s="59">
        <v>2587947</v>
      </c>
      <c r="O163" s="59">
        <v>2645127</v>
      </c>
      <c r="P163" s="59">
        <v>2763305</v>
      </c>
      <c r="Q163" s="59">
        <v>2824359</v>
      </c>
      <c r="R163" s="59">
        <v>2886762</v>
      </c>
      <c r="S163" s="59">
        <v>2950545</v>
      </c>
      <c r="T163" s="59">
        <v>3015736</v>
      </c>
      <c r="U163" s="59">
        <v>3082368</v>
      </c>
      <c r="V163" s="59">
        <v>3134913</v>
      </c>
      <c r="W163" s="59">
        <v>3188353</v>
      </c>
      <c r="X163" s="59">
        <v>3242704</v>
      </c>
      <c r="Y163" s="59">
        <v>3297982</v>
      </c>
      <c r="Z163" s="59">
        <v>3354202</v>
      </c>
      <c r="AA163" s="59">
        <v>3411381</v>
      </c>
      <c r="AB163" s="59">
        <v>3469534</v>
      </c>
      <c r="AC163" s="59">
        <v>3528678</v>
      </c>
      <c r="AD163" s="59">
        <v>3588831</v>
      </c>
      <c r="AE163" s="59">
        <v>3650009</v>
      </c>
      <c r="AF163" s="59">
        <v>3669341</v>
      </c>
      <c r="AG163" s="59">
        <v>3727951</v>
      </c>
      <c r="AH163" s="59">
        <v>3787497</v>
      </c>
      <c r="AI163" s="59">
        <v>3905330</v>
      </c>
      <c r="AJ163" s="60">
        <v>3971904</v>
      </c>
      <c r="AK163" s="1"/>
      <c r="AL163" s="7">
        <f t="shared" si="166"/>
        <v>94472713</v>
      </c>
      <c r="AM163" s="9">
        <v>0.8</v>
      </c>
    </row>
    <row r="164" spans="1:39" ht="15.75">
      <c r="A164" s="3" t="s">
        <v>44</v>
      </c>
      <c r="B164" s="64">
        <v>1.6100000000000001E-4</v>
      </c>
      <c r="C164" s="64">
        <v>4.0000000000000003E-5</v>
      </c>
      <c r="D164" s="64">
        <v>2.0100000000000001E-4</v>
      </c>
      <c r="E164" s="65">
        <v>1.1299999999999999</v>
      </c>
      <c r="F164" s="59">
        <v>295708</v>
      </c>
      <c r="G164" s="59">
        <v>302512</v>
      </c>
      <c r="H164" s="59">
        <v>309472</v>
      </c>
      <c r="I164" s="59">
        <v>316593</v>
      </c>
      <c r="J164" s="59">
        <v>323877</v>
      </c>
      <c r="K164" s="59">
        <v>331329</v>
      </c>
      <c r="L164" s="59">
        <v>338953</v>
      </c>
      <c r="M164" s="59">
        <v>346751</v>
      </c>
      <c r="N164" s="59">
        <v>354730</v>
      </c>
      <c r="O164" s="59">
        <v>362892</v>
      </c>
      <c r="P164" s="59">
        <v>379783</v>
      </c>
      <c r="Q164" s="59">
        <v>388521</v>
      </c>
      <c r="R164" s="59">
        <v>397461</v>
      </c>
      <c r="S164" s="59">
        <v>406606</v>
      </c>
      <c r="T164" s="59">
        <v>415961</v>
      </c>
      <c r="U164" s="59">
        <v>425532</v>
      </c>
      <c r="V164" s="59">
        <v>433153</v>
      </c>
      <c r="W164" s="59">
        <v>440911</v>
      </c>
      <c r="X164" s="59">
        <v>448807</v>
      </c>
      <c r="Y164" s="59">
        <v>456845</v>
      </c>
      <c r="Z164" s="59">
        <v>465027</v>
      </c>
      <c r="AA164" s="59">
        <v>473356</v>
      </c>
      <c r="AB164" s="59">
        <v>481833</v>
      </c>
      <c r="AC164" s="59">
        <v>490463</v>
      </c>
      <c r="AD164" s="59">
        <v>499247</v>
      </c>
      <c r="AE164" s="59">
        <v>508188</v>
      </c>
      <c r="AF164" s="59">
        <v>511015</v>
      </c>
      <c r="AG164" s="59">
        <v>519590</v>
      </c>
      <c r="AH164" s="59">
        <v>528310</v>
      </c>
      <c r="AI164" s="59">
        <v>545584</v>
      </c>
      <c r="AJ164" s="60">
        <v>555355</v>
      </c>
      <c r="AK164" s="1"/>
      <c r="AL164" s="7">
        <f t="shared" si="166"/>
        <v>13054365</v>
      </c>
      <c r="AM164" s="9">
        <v>0.8</v>
      </c>
    </row>
    <row r="165" spans="1:39" ht="15.75">
      <c r="A165" s="3" t="s">
        <v>45</v>
      </c>
      <c r="B165" s="64">
        <v>3.0400000000000002E-4</v>
      </c>
      <c r="C165" s="64">
        <v>1.63E-4</v>
      </c>
      <c r="D165" s="64">
        <v>4.6700000000000002E-4</v>
      </c>
      <c r="E165" s="65">
        <v>2.62</v>
      </c>
      <c r="F165" s="59">
        <v>976320</v>
      </c>
      <c r="G165" s="59">
        <v>976320</v>
      </c>
      <c r="H165" s="59">
        <v>976320</v>
      </c>
      <c r="I165" s="59">
        <v>976320</v>
      </c>
      <c r="J165" s="59">
        <v>976320</v>
      </c>
      <c r="K165" s="59">
        <v>976320</v>
      </c>
      <c r="L165" s="59">
        <v>976320</v>
      </c>
      <c r="M165" s="59">
        <v>976320</v>
      </c>
      <c r="N165" s="59">
        <v>976320</v>
      </c>
      <c r="O165" s="59">
        <v>976320</v>
      </c>
      <c r="P165" s="59">
        <v>976320</v>
      </c>
      <c r="Q165" s="59">
        <v>976320</v>
      </c>
      <c r="R165" s="59">
        <v>976320</v>
      </c>
      <c r="S165" s="59">
        <v>976320</v>
      </c>
      <c r="T165" s="59">
        <v>976320</v>
      </c>
      <c r="U165" s="59">
        <v>976320</v>
      </c>
      <c r="V165" s="59">
        <v>976320</v>
      </c>
      <c r="W165" s="59">
        <v>976320</v>
      </c>
      <c r="X165" s="59">
        <v>976320</v>
      </c>
      <c r="Y165" s="59">
        <v>976320</v>
      </c>
      <c r="Z165" s="59">
        <v>976320</v>
      </c>
      <c r="AA165" s="59">
        <v>976320</v>
      </c>
      <c r="AB165" s="59">
        <v>976320</v>
      </c>
      <c r="AC165" s="59">
        <v>976320</v>
      </c>
      <c r="AD165" s="59">
        <v>976320</v>
      </c>
      <c r="AE165" s="59">
        <v>976320</v>
      </c>
      <c r="AF165" s="59">
        <v>976320</v>
      </c>
      <c r="AG165" s="59">
        <v>976320</v>
      </c>
      <c r="AH165" s="59">
        <v>976320</v>
      </c>
      <c r="AI165" s="59">
        <v>976320</v>
      </c>
      <c r="AJ165" s="60">
        <v>976320</v>
      </c>
      <c r="AK165" s="1"/>
      <c r="AL165" s="7">
        <f t="shared" si="166"/>
        <v>30265920</v>
      </c>
      <c r="AM165" s="9">
        <v>0.65</v>
      </c>
    </row>
    <row r="166" spans="1:39" ht="15.75">
      <c r="A166" s="3" t="s">
        <v>46</v>
      </c>
      <c r="B166" s="64">
        <v>1.428E-3</v>
      </c>
      <c r="C166" s="64">
        <v>3.1300000000000002E-4</v>
      </c>
      <c r="D166" s="64">
        <v>1.7409999999999999E-3</v>
      </c>
      <c r="E166" s="65">
        <v>9.76</v>
      </c>
      <c r="F166" s="59">
        <v>3640811</v>
      </c>
      <c r="G166" s="59">
        <v>3640811</v>
      </c>
      <c r="H166" s="59">
        <v>3640811</v>
      </c>
      <c r="I166" s="59">
        <v>3640811</v>
      </c>
      <c r="J166" s="59">
        <v>3640811</v>
      </c>
      <c r="K166" s="59">
        <v>3640811</v>
      </c>
      <c r="L166" s="59">
        <v>3640811</v>
      </c>
      <c r="M166" s="59">
        <v>3640811</v>
      </c>
      <c r="N166" s="59">
        <v>3640811</v>
      </c>
      <c r="O166" s="59">
        <v>3640811</v>
      </c>
      <c r="P166" s="59">
        <v>3640811</v>
      </c>
      <c r="Q166" s="59">
        <v>3640811</v>
      </c>
      <c r="R166" s="59">
        <v>3640811</v>
      </c>
      <c r="S166" s="59">
        <v>3640811</v>
      </c>
      <c r="T166" s="59">
        <v>3640811</v>
      </c>
      <c r="U166" s="59">
        <v>3640811</v>
      </c>
      <c r="V166" s="59">
        <v>3640811</v>
      </c>
      <c r="W166" s="59">
        <v>3640811</v>
      </c>
      <c r="X166" s="59">
        <v>3640811</v>
      </c>
      <c r="Y166" s="59">
        <v>3640811</v>
      </c>
      <c r="Z166" s="59">
        <v>3640811</v>
      </c>
      <c r="AA166" s="59">
        <v>3640811</v>
      </c>
      <c r="AB166" s="59">
        <v>3640811</v>
      </c>
      <c r="AC166" s="59">
        <v>3640811</v>
      </c>
      <c r="AD166" s="59">
        <v>3640811</v>
      </c>
      <c r="AE166" s="59">
        <v>3640811</v>
      </c>
      <c r="AF166" s="59">
        <v>3640811</v>
      </c>
      <c r="AG166" s="59">
        <v>3640811</v>
      </c>
      <c r="AH166" s="59">
        <v>3640811</v>
      </c>
      <c r="AI166" s="59">
        <v>3640811</v>
      </c>
      <c r="AJ166" s="60">
        <v>3640811</v>
      </c>
      <c r="AK166" s="1"/>
      <c r="AL166" s="7">
        <f t="shared" si="166"/>
        <v>112865141</v>
      </c>
      <c r="AM166" s="9">
        <v>0.82</v>
      </c>
    </row>
    <row r="167" spans="1:39" ht="15.75">
      <c r="A167" s="3" t="s">
        <v>47</v>
      </c>
      <c r="B167" s="64">
        <v>0</v>
      </c>
      <c r="C167" s="64">
        <v>7.3099999999999999E-4</v>
      </c>
      <c r="D167" s="64">
        <v>7.3099999999999999E-4</v>
      </c>
      <c r="E167" s="65">
        <v>4.0999999999999996</v>
      </c>
      <c r="F167" s="59">
        <v>1530000</v>
      </c>
      <c r="G167" s="59">
        <v>1530000</v>
      </c>
      <c r="H167" s="59">
        <v>1530000</v>
      </c>
      <c r="I167" s="59">
        <v>1530000</v>
      </c>
      <c r="J167" s="59">
        <v>1530000</v>
      </c>
      <c r="K167" s="59">
        <v>1530000</v>
      </c>
      <c r="L167" s="59">
        <v>1530000</v>
      </c>
      <c r="M167" s="59">
        <v>1530000</v>
      </c>
      <c r="N167" s="59">
        <v>1530000</v>
      </c>
      <c r="O167" s="59">
        <v>1530000</v>
      </c>
      <c r="P167" s="59">
        <v>1530000</v>
      </c>
      <c r="Q167" s="59">
        <v>1530000</v>
      </c>
      <c r="R167" s="59">
        <v>1530000</v>
      </c>
      <c r="S167" s="59">
        <v>1530000</v>
      </c>
      <c r="T167" s="59">
        <v>1530000</v>
      </c>
      <c r="U167" s="59">
        <v>1530000</v>
      </c>
      <c r="V167" s="59">
        <v>1530000</v>
      </c>
      <c r="W167" s="59">
        <v>1530000</v>
      </c>
      <c r="X167" s="59">
        <v>1530000</v>
      </c>
      <c r="Y167" s="59">
        <v>1530000</v>
      </c>
      <c r="Z167" s="59">
        <v>1530000</v>
      </c>
      <c r="AA167" s="59">
        <v>1530000</v>
      </c>
      <c r="AB167" s="59">
        <v>1530000</v>
      </c>
      <c r="AC167" s="59">
        <v>1530000</v>
      </c>
      <c r="AD167" s="59">
        <v>1530000</v>
      </c>
      <c r="AE167" s="59">
        <v>1530000</v>
      </c>
      <c r="AF167" s="59">
        <v>1530000</v>
      </c>
      <c r="AG167" s="59">
        <v>1530000</v>
      </c>
      <c r="AH167" s="59">
        <v>1530000</v>
      </c>
      <c r="AI167" s="59">
        <v>1530000</v>
      </c>
      <c r="AJ167" s="60">
        <v>1530000</v>
      </c>
      <c r="AK167" s="1"/>
      <c r="AL167" s="13">
        <f t="shared" si="166"/>
        <v>47430000</v>
      </c>
      <c r="AM167" s="10">
        <v>0</v>
      </c>
    </row>
    <row r="168" spans="1:39" ht="15.75">
      <c r="A168" s="3" t="s">
        <v>48</v>
      </c>
      <c r="B168" s="64">
        <v>0</v>
      </c>
      <c r="C168" s="64">
        <v>2.05E-4</v>
      </c>
      <c r="D168" s="64">
        <v>2.05E-4</v>
      </c>
      <c r="E168" s="65">
        <v>1.1499999999999999</v>
      </c>
      <c r="F168" s="59">
        <v>428000</v>
      </c>
      <c r="G168" s="59">
        <v>428000</v>
      </c>
      <c r="H168" s="59">
        <v>428000</v>
      </c>
      <c r="I168" s="59">
        <v>428000</v>
      </c>
      <c r="J168" s="59">
        <v>428000</v>
      </c>
      <c r="K168" s="59">
        <v>428000</v>
      </c>
      <c r="L168" s="59">
        <v>428000</v>
      </c>
      <c r="M168" s="59">
        <v>428000</v>
      </c>
      <c r="N168" s="59">
        <v>428000</v>
      </c>
      <c r="O168" s="59">
        <v>428000</v>
      </c>
      <c r="P168" s="59">
        <v>428000</v>
      </c>
      <c r="Q168" s="59">
        <v>428000</v>
      </c>
      <c r="R168" s="59">
        <v>428000</v>
      </c>
      <c r="S168" s="59">
        <v>428000</v>
      </c>
      <c r="T168" s="59">
        <v>428000</v>
      </c>
      <c r="U168" s="59">
        <v>428000</v>
      </c>
      <c r="V168" s="59">
        <v>428000</v>
      </c>
      <c r="W168" s="59">
        <v>428000</v>
      </c>
      <c r="X168" s="59">
        <v>428000</v>
      </c>
      <c r="Y168" s="59">
        <v>428000</v>
      </c>
      <c r="Z168" s="59">
        <v>428000</v>
      </c>
      <c r="AA168" s="59">
        <v>428000</v>
      </c>
      <c r="AB168" s="59">
        <v>428000</v>
      </c>
      <c r="AC168" s="59">
        <v>428000</v>
      </c>
      <c r="AD168" s="59">
        <v>428000</v>
      </c>
      <c r="AE168" s="59">
        <v>428000</v>
      </c>
      <c r="AF168" s="59">
        <v>428000</v>
      </c>
      <c r="AG168" s="59">
        <v>428000</v>
      </c>
      <c r="AH168" s="59">
        <v>428000</v>
      </c>
      <c r="AI168" s="59">
        <v>428000</v>
      </c>
      <c r="AJ168" s="60">
        <v>428000</v>
      </c>
      <c r="AK168" s="1"/>
      <c r="AL168" s="13">
        <f t="shared" si="166"/>
        <v>13268000</v>
      </c>
      <c r="AM168" s="10">
        <v>0</v>
      </c>
    </row>
    <row r="169" spans="1:39" ht="15.75">
      <c r="A169" s="3" t="s">
        <v>49</v>
      </c>
      <c r="B169" s="64">
        <v>0</v>
      </c>
      <c r="C169" s="64">
        <v>1.2E-4</v>
      </c>
      <c r="D169" s="64">
        <v>1.2E-4</v>
      </c>
      <c r="E169" s="65">
        <v>0.67</v>
      </c>
      <c r="F169" s="59">
        <v>250000</v>
      </c>
      <c r="G169" s="59">
        <v>250000</v>
      </c>
      <c r="H169" s="59">
        <v>250000</v>
      </c>
      <c r="I169" s="59">
        <v>250000</v>
      </c>
      <c r="J169" s="59">
        <v>250000</v>
      </c>
      <c r="K169" s="59">
        <v>250000</v>
      </c>
      <c r="L169" s="59">
        <v>250000</v>
      </c>
      <c r="M169" s="59">
        <v>250000</v>
      </c>
      <c r="N169" s="59">
        <v>250000</v>
      </c>
      <c r="O169" s="59">
        <v>250000</v>
      </c>
      <c r="P169" s="59">
        <v>250000</v>
      </c>
      <c r="Q169" s="59">
        <v>250000</v>
      </c>
      <c r="R169" s="59">
        <v>250000</v>
      </c>
      <c r="S169" s="59">
        <v>250000</v>
      </c>
      <c r="T169" s="59">
        <v>250000</v>
      </c>
      <c r="U169" s="59">
        <v>250000</v>
      </c>
      <c r="V169" s="59">
        <v>250000</v>
      </c>
      <c r="W169" s="59">
        <v>250000</v>
      </c>
      <c r="X169" s="59">
        <v>250000</v>
      </c>
      <c r="Y169" s="59">
        <v>250000</v>
      </c>
      <c r="Z169" s="59">
        <v>250000</v>
      </c>
      <c r="AA169" s="59">
        <v>250000</v>
      </c>
      <c r="AB169" s="59">
        <v>250000</v>
      </c>
      <c r="AC169" s="59">
        <v>250000</v>
      </c>
      <c r="AD169" s="59">
        <v>250000</v>
      </c>
      <c r="AE169" s="59">
        <v>250000</v>
      </c>
      <c r="AF169" s="59">
        <v>250000</v>
      </c>
      <c r="AG169" s="59">
        <v>250000</v>
      </c>
      <c r="AH169" s="59">
        <v>250000</v>
      </c>
      <c r="AI169" s="59">
        <v>250000</v>
      </c>
      <c r="AJ169" s="60">
        <v>250000</v>
      </c>
      <c r="AK169" s="1"/>
      <c r="AL169" s="13">
        <f t="shared" si="166"/>
        <v>7750000</v>
      </c>
      <c r="AM169" s="10">
        <v>0</v>
      </c>
    </row>
    <row r="170" spans="1:39" ht="16.5" thickBot="1">
      <c r="A170" s="8" t="s">
        <v>50</v>
      </c>
      <c r="B170" s="66">
        <v>0</v>
      </c>
      <c r="C170" s="66">
        <v>2.8699999999999998E-4</v>
      </c>
      <c r="D170" s="64">
        <v>2.8699999999999998E-4</v>
      </c>
      <c r="E170" s="67">
        <v>1.61</v>
      </c>
      <c r="F170" s="61">
        <v>600000</v>
      </c>
      <c r="G170" s="61">
        <v>600000</v>
      </c>
      <c r="H170" s="61">
        <v>600000</v>
      </c>
      <c r="I170" s="59">
        <v>600000</v>
      </c>
      <c r="J170" s="59">
        <v>600000</v>
      </c>
      <c r="K170" s="61">
        <v>600000</v>
      </c>
      <c r="L170" s="61">
        <v>600000</v>
      </c>
      <c r="M170" s="61">
        <v>600000</v>
      </c>
      <c r="N170" s="61">
        <v>600000</v>
      </c>
      <c r="O170" s="61">
        <v>600000</v>
      </c>
      <c r="P170" s="61">
        <v>600000</v>
      </c>
      <c r="Q170" s="61">
        <v>600000</v>
      </c>
      <c r="R170" s="61">
        <v>600000</v>
      </c>
      <c r="S170" s="61">
        <v>600000</v>
      </c>
      <c r="T170" s="61">
        <v>600000</v>
      </c>
      <c r="U170" s="61">
        <v>600000</v>
      </c>
      <c r="V170" s="61">
        <v>600000</v>
      </c>
      <c r="W170" s="61">
        <v>600000</v>
      </c>
      <c r="X170" s="61">
        <v>600000</v>
      </c>
      <c r="Y170" s="61">
        <v>600000</v>
      </c>
      <c r="Z170" s="61">
        <v>600000</v>
      </c>
      <c r="AA170" s="61">
        <v>600000</v>
      </c>
      <c r="AB170" s="61">
        <v>600000</v>
      </c>
      <c r="AC170" s="61">
        <v>600000</v>
      </c>
      <c r="AD170" s="61">
        <v>600000</v>
      </c>
      <c r="AE170" s="61">
        <v>600000</v>
      </c>
      <c r="AF170" s="61">
        <v>600000</v>
      </c>
      <c r="AG170" s="61">
        <v>600000</v>
      </c>
      <c r="AH170" s="61">
        <v>600000</v>
      </c>
      <c r="AI170" s="61">
        <v>600000</v>
      </c>
      <c r="AJ170" s="61">
        <v>600000</v>
      </c>
      <c r="AK170" s="1"/>
      <c r="AL170" s="13">
        <f t="shared" si="166"/>
        <v>18600000</v>
      </c>
      <c r="AM170" s="10">
        <v>0</v>
      </c>
    </row>
    <row r="171" spans="1:39" ht="15.75">
      <c r="A171" s="16" t="s">
        <v>51</v>
      </c>
      <c r="B171" s="68">
        <v>1.4078E-2</v>
      </c>
      <c r="C171" s="68">
        <v>3.7559999999999998E-3</v>
      </c>
      <c r="D171" s="68">
        <v>1.7833999999999999E-2</v>
      </c>
      <c r="E171" s="69">
        <v>100</v>
      </c>
      <c r="F171" s="70">
        <v>28411475</v>
      </c>
      <c r="G171" s="70">
        <v>28893157</v>
      </c>
      <c r="H171" s="70">
        <v>29385905</v>
      </c>
      <c r="I171" s="70">
        <v>29889976</v>
      </c>
      <c r="J171" s="70">
        <v>30405628</v>
      </c>
      <c r="K171" s="70">
        <v>30933128</v>
      </c>
      <c r="L171" s="70">
        <v>31472750</v>
      </c>
      <c r="M171" s="70">
        <v>32024772</v>
      </c>
      <c r="N171" s="70">
        <v>32589480</v>
      </c>
      <c r="O171" s="70">
        <v>33167164</v>
      </c>
      <c r="P171" s="70">
        <v>34362664</v>
      </c>
      <c r="Q171" s="70">
        <v>34981098</v>
      </c>
      <c r="R171" s="70">
        <v>35613744</v>
      </c>
      <c r="S171" s="70">
        <v>36260932</v>
      </c>
      <c r="T171" s="70">
        <v>36922993</v>
      </c>
      <c r="U171" s="70">
        <v>37600272</v>
      </c>
      <c r="V171" s="70">
        <v>38142700</v>
      </c>
      <c r="W171" s="70">
        <v>38694905</v>
      </c>
      <c r="X171" s="70">
        <v>39257067</v>
      </c>
      <c r="Y171" s="70">
        <v>39829363</v>
      </c>
      <c r="Z171" s="70">
        <v>40411978</v>
      </c>
      <c r="AA171" s="70">
        <v>41005098</v>
      </c>
      <c r="AB171" s="70">
        <v>41608913</v>
      </c>
      <c r="AC171" s="70">
        <v>42223614</v>
      </c>
      <c r="AD171" s="70">
        <v>42849401</v>
      </c>
      <c r="AE171" s="70">
        <v>43486474</v>
      </c>
      <c r="AF171" s="70">
        <v>43687906</v>
      </c>
      <c r="AG171" s="70">
        <v>44298997</v>
      </c>
      <c r="AH171" s="70">
        <v>44920414</v>
      </c>
      <c r="AI171" s="70">
        <v>46151755</v>
      </c>
      <c r="AJ171" s="70">
        <v>46848389</v>
      </c>
      <c r="AK171" s="1"/>
      <c r="AL171" s="7">
        <f>SUM(AL158:AL170)</f>
        <v>1156332112</v>
      </c>
      <c r="AM171" s="1"/>
    </row>
    <row r="172" spans="1:39" ht="15.75">
      <c r="A172" s="74" t="s">
        <v>52</v>
      </c>
      <c r="B172" s="77"/>
      <c r="C172" s="77"/>
      <c r="D172" s="77"/>
      <c r="E172" s="77"/>
      <c r="F172" s="78">
        <v>1.9417E-2</v>
      </c>
      <c r="G172" s="78">
        <v>1.9300999999999999E-2</v>
      </c>
      <c r="H172" s="78">
        <v>1.9186999999999999E-2</v>
      </c>
      <c r="I172" s="78">
        <v>1.9075999999999999E-2</v>
      </c>
      <c r="J172" s="78">
        <v>1.8967000000000001E-2</v>
      </c>
      <c r="K172" s="78">
        <v>1.8860999999999999E-2</v>
      </c>
      <c r="L172" s="78">
        <v>1.8756999999999999E-2</v>
      </c>
      <c r="M172" s="78">
        <v>1.8655999999999999E-2</v>
      </c>
      <c r="N172" s="78">
        <v>1.8556E-2</v>
      </c>
      <c r="O172" s="78">
        <v>1.8459E-2</v>
      </c>
      <c r="P172" s="78">
        <v>1.8270999999999999E-2</v>
      </c>
      <c r="Q172" s="78">
        <v>1.8180000000000002E-2</v>
      </c>
      <c r="R172" s="78">
        <v>1.8092E-2</v>
      </c>
      <c r="S172" s="78">
        <v>1.8005E-2</v>
      </c>
      <c r="T172" s="78">
        <v>1.7919999999999998E-2</v>
      </c>
      <c r="U172" s="78">
        <v>1.7836999999999999E-2</v>
      </c>
      <c r="V172" s="78">
        <v>1.7765E-2</v>
      </c>
      <c r="W172" s="78">
        <v>1.7693E-2</v>
      </c>
      <c r="X172" s="78">
        <v>1.7623E-2</v>
      </c>
      <c r="Y172" s="78">
        <v>1.7554E-2</v>
      </c>
      <c r="Z172" s="78">
        <v>1.7486999999999999E-2</v>
      </c>
      <c r="AA172" s="78">
        <v>1.7420000000000001E-2</v>
      </c>
      <c r="AB172" s="78">
        <v>1.7354000000000001E-2</v>
      </c>
      <c r="AC172" s="78">
        <v>1.729E-2</v>
      </c>
      <c r="AD172" s="78">
        <v>1.7226000000000002E-2</v>
      </c>
      <c r="AE172" s="78">
        <v>1.7163999999999999E-2</v>
      </c>
      <c r="AF172" s="78">
        <v>1.7145000000000001E-2</v>
      </c>
      <c r="AG172" s="78">
        <v>1.7087000000000001E-2</v>
      </c>
      <c r="AH172" s="78">
        <v>1.7031000000000001E-2</v>
      </c>
      <c r="AI172" s="78">
        <v>1.6924000000000002E-2</v>
      </c>
      <c r="AJ172" s="78">
        <v>1.6865999999999999E-2</v>
      </c>
      <c r="AK172" s="1"/>
      <c r="AL172" s="11">
        <f>+AL171/AL155/1000</f>
        <v>1.7832506904487688E-2</v>
      </c>
      <c r="AM172" s="1"/>
    </row>
    <row r="173" spans="1:39" ht="15.75">
      <c r="A173" s="74" t="s">
        <v>53</v>
      </c>
      <c r="B173" s="77"/>
      <c r="C173" s="77"/>
      <c r="D173" s="77"/>
      <c r="E173" s="77"/>
      <c r="F173" s="78">
        <f>+B171</f>
        <v>1.4078E-2</v>
      </c>
      <c r="G173" s="78">
        <f>+F173</f>
        <v>1.4078E-2</v>
      </c>
      <c r="H173" s="78">
        <f t="shared" ref="H173:AJ173" si="167">+G173</f>
        <v>1.4078E-2</v>
      </c>
      <c r="I173" s="78">
        <f t="shared" si="167"/>
        <v>1.4078E-2</v>
      </c>
      <c r="J173" s="78">
        <f t="shared" si="167"/>
        <v>1.4078E-2</v>
      </c>
      <c r="K173" s="78">
        <f t="shared" si="167"/>
        <v>1.4078E-2</v>
      </c>
      <c r="L173" s="78">
        <f t="shared" si="167"/>
        <v>1.4078E-2</v>
      </c>
      <c r="M173" s="78">
        <f t="shared" si="167"/>
        <v>1.4078E-2</v>
      </c>
      <c r="N173" s="78">
        <f t="shared" si="167"/>
        <v>1.4078E-2</v>
      </c>
      <c r="O173" s="78">
        <f t="shared" si="167"/>
        <v>1.4078E-2</v>
      </c>
      <c r="P173" s="78">
        <f t="shared" si="167"/>
        <v>1.4078E-2</v>
      </c>
      <c r="Q173" s="78">
        <f t="shared" si="167"/>
        <v>1.4078E-2</v>
      </c>
      <c r="R173" s="78">
        <f t="shared" si="167"/>
        <v>1.4078E-2</v>
      </c>
      <c r="S173" s="78">
        <f t="shared" si="167"/>
        <v>1.4078E-2</v>
      </c>
      <c r="T173" s="78">
        <f t="shared" si="167"/>
        <v>1.4078E-2</v>
      </c>
      <c r="U173" s="78">
        <f t="shared" si="167"/>
        <v>1.4078E-2</v>
      </c>
      <c r="V173" s="78">
        <f t="shared" si="167"/>
        <v>1.4078E-2</v>
      </c>
      <c r="W173" s="78">
        <f t="shared" si="167"/>
        <v>1.4078E-2</v>
      </c>
      <c r="X173" s="78">
        <f t="shared" si="167"/>
        <v>1.4078E-2</v>
      </c>
      <c r="Y173" s="78">
        <f t="shared" si="167"/>
        <v>1.4078E-2</v>
      </c>
      <c r="Z173" s="78">
        <f t="shared" si="167"/>
        <v>1.4078E-2</v>
      </c>
      <c r="AA173" s="78">
        <f t="shared" si="167"/>
        <v>1.4078E-2</v>
      </c>
      <c r="AB173" s="78">
        <f t="shared" si="167"/>
        <v>1.4078E-2</v>
      </c>
      <c r="AC173" s="78">
        <f t="shared" si="167"/>
        <v>1.4078E-2</v>
      </c>
      <c r="AD173" s="78">
        <f t="shared" si="167"/>
        <v>1.4078E-2</v>
      </c>
      <c r="AE173" s="78">
        <f t="shared" si="167"/>
        <v>1.4078E-2</v>
      </c>
      <c r="AF173" s="78">
        <f t="shared" si="167"/>
        <v>1.4078E-2</v>
      </c>
      <c r="AG173" s="78">
        <f t="shared" si="167"/>
        <v>1.4078E-2</v>
      </c>
      <c r="AH173" s="78">
        <f t="shared" si="167"/>
        <v>1.4078E-2</v>
      </c>
      <c r="AI173" s="78">
        <f t="shared" si="167"/>
        <v>1.4078E-2</v>
      </c>
      <c r="AJ173" s="78">
        <f t="shared" si="167"/>
        <v>1.4078E-2</v>
      </c>
      <c r="AK173" s="1"/>
      <c r="AL173" s="11"/>
      <c r="AM173" s="1"/>
    </row>
    <row r="174" spans="1:39" ht="16.5" thickBot="1">
      <c r="A174" s="15" t="s">
        <v>54</v>
      </c>
      <c r="B174" s="79"/>
      <c r="C174" s="79"/>
      <c r="D174" s="79"/>
      <c r="E174" s="79"/>
      <c r="F174" s="80">
        <f>+F172-F173</f>
        <v>5.339E-3</v>
      </c>
      <c r="G174" s="80">
        <f>+G172-G173</f>
        <v>5.2229999999999985E-3</v>
      </c>
      <c r="H174" s="80">
        <f t="shared" ref="H174" si="168">+H172-H173</f>
        <v>5.108999999999999E-3</v>
      </c>
      <c r="I174" s="80">
        <f t="shared" ref="I174" si="169">+I172-I173</f>
        <v>4.997999999999999E-3</v>
      </c>
      <c r="J174" s="80">
        <f t="shared" ref="J174" si="170">+J172-J173</f>
        <v>4.889000000000001E-3</v>
      </c>
      <c r="K174" s="80">
        <f t="shared" ref="K174" si="171">+K172-K173</f>
        <v>4.7829999999999991E-3</v>
      </c>
      <c r="L174" s="80">
        <f t="shared" ref="L174" si="172">+L172-L173</f>
        <v>4.6789999999999991E-3</v>
      </c>
      <c r="M174" s="80">
        <f t="shared" ref="M174" si="173">+M172-M173</f>
        <v>4.5779999999999987E-3</v>
      </c>
      <c r="N174" s="80">
        <f t="shared" ref="N174" si="174">+N172-N173</f>
        <v>4.4779999999999993E-3</v>
      </c>
      <c r="O174" s="80">
        <f t="shared" ref="O174" si="175">+O172-O173</f>
        <v>4.3809999999999995E-3</v>
      </c>
      <c r="P174" s="80">
        <f t="shared" ref="P174" si="176">+P172-P173</f>
        <v>4.1929999999999988E-3</v>
      </c>
      <c r="Q174" s="80">
        <f t="shared" ref="Q174" si="177">+Q172-Q173</f>
        <v>4.1020000000000015E-3</v>
      </c>
      <c r="R174" s="80">
        <f t="shared" ref="R174" si="178">+R172-R173</f>
        <v>4.0140000000000002E-3</v>
      </c>
      <c r="S174" s="80">
        <f t="shared" ref="S174" si="179">+S172-S173</f>
        <v>3.9269999999999999E-3</v>
      </c>
      <c r="T174" s="80">
        <f t="shared" ref="T174" si="180">+T172-T173</f>
        <v>3.8419999999999982E-3</v>
      </c>
      <c r="U174" s="80">
        <f t="shared" ref="U174" si="181">+U172-U173</f>
        <v>3.7589999999999985E-3</v>
      </c>
      <c r="V174" s="80">
        <f t="shared" ref="V174" si="182">+V172-V173</f>
        <v>3.6869999999999993E-3</v>
      </c>
      <c r="W174" s="80">
        <f t="shared" ref="W174" si="183">+W172-W173</f>
        <v>3.6150000000000002E-3</v>
      </c>
      <c r="X174" s="80">
        <f t="shared" ref="X174" si="184">+X172-X173</f>
        <v>3.5449999999999995E-3</v>
      </c>
      <c r="Y174" s="80">
        <f t="shared" ref="Y174" si="185">+Y172-Y173</f>
        <v>3.4759999999999999E-3</v>
      </c>
      <c r="Z174" s="80">
        <f t="shared" ref="Z174" si="186">+Z172-Z173</f>
        <v>3.4089999999999988E-3</v>
      </c>
      <c r="AA174" s="80">
        <f t="shared" ref="AA174" si="187">+AA172-AA173</f>
        <v>3.3420000000000012E-3</v>
      </c>
      <c r="AB174" s="80">
        <f t="shared" ref="AB174" si="188">+AB172-AB173</f>
        <v>3.2760000000000011E-3</v>
      </c>
      <c r="AC174" s="80">
        <f t="shared" ref="AC174" si="189">+AC172-AC173</f>
        <v>3.2119999999999996E-3</v>
      </c>
      <c r="AD174" s="80">
        <f t="shared" ref="AD174" si="190">+AD172-AD173</f>
        <v>3.1480000000000015E-3</v>
      </c>
      <c r="AE174" s="80">
        <f t="shared" ref="AE174" si="191">+AE172-AE173</f>
        <v>3.0859999999999985E-3</v>
      </c>
      <c r="AF174" s="80">
        <f t="shared" ref="AF174" si="192">+AF172-AF173</f>
        <v>3.0670000000000003E-3</v>
      </c>
      <c r="AG174" s="80">
        <f t="shared" ref="AG174" si="193">+AG172-AG173</f>
        <v>3.0090000000000013E-3</v>
      </c>
      <c r="AH174" s="80">
        <f t="shared" ref="AH174" si="194">+AH172-AH173</f>
        <v>2.9530000000000008E-3</v>
      </c>
      <c r="AI174" s="80">
        <f t="shared" ref="AI174" si="195">+AI172-AI173</f>
        <v>2.8460000000000013E-3</v>
      </c>
      <c r="AJ174" s="80">
        <f t="shared" ref="AJ174" si="196">+AJ172-AJ173</f>
        <v>2.7879999999999988E-3</v>
      </c>
      <c r="AK174" s="1"/>
      <c r="AL174" s="11"/>
      <c r="AM174" s="1"/>
    </row>
    <row r="175" spans="1:39" ht="15.75">
      <c r="A175" s="3" t="s">
        <v>57</v>
      </c>
      <c r="B175" s="3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1"/>
      <c r="AL175" s="11"/>
      <c r="AM175" s="1"/>
    </row>
    <row r="176" spans="1:39" ht="15.75">
      <c r="A176" s="3"/>
      <c r="B176" s="25"/>
      <c r="AK176" s="1"/>
      <c r="AL176" s="14"/>
      <c r="AM176" s="1"/>
    </row>
    <row r="177" spans="1:39" ht="15.75">
      <c r="A177" s="3"/>
      <c r="B177" s="25"/>
      <c r="AK177" s="1"/>
      <c r="AL177" s="14"/>
      <c r="AM177" s="1"/>
    </row>
    <row r="178" spans="1:39" ht="15.75">
      <c r="A178" s="19"/>
      <c r="AK178" s="1"/>
      <c r="AL178" s="14"/>
      <c r="AM178" s="1"/>
    </row>
    <row r="179" spans="1:39" ht="15.75">
      <c r="A179" s="91" t="s">
        <v>59</v>
      </c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1"/>
      <c r="AL179" s="1"/>
      <c r="AM179" s="1"/>
    </row>
    <row r="180" spans="1:39" ht="16.5" thickBot="1">
      <c r="A180" s="2"/>
      <c r="B180" s="2"/>
      <c r="C180" s="54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54"/>
      <c r="AF180" s="54"/>
      <c r="AG180" s="54"/>
      <c r="AH180" s="54"/>
      <c r="AI180" s="54"/>
      <c r="AJ180" s="54"/>
      <c r="AK180" s="1"/>
      <c r="AL180" s="1"/>
      <c r="AM180" s="1"/>
    </row>
    <row r="181" spans="1:39" ht="15.75">
      <c r="A181" s="4"/>
      <c r="B181" s="55"/>
      <c r="C181" s="55"/>
      <c r="D181" s="56"/>
      <c r="E181" s="4"/>
      <c r="F181" s="57">
        <f>+F151</f>
        <v>2015</v>
      </c>
      <c r="G181" s="57">
        <f t="shared" ref="G181:AJ182" si="197">+G151</f>
        <v>2016</v>
      </c>
      <c r="H181" s="57">
        <f t="shared" si="197"/>
        <v>2017</v>
      </c>
      <c r="I181" s="57">
        <f t="shared" si="197"/>
        <v>2018</v>
      </c>
      <c r="J181" s="57">
        <f t="shared" si="197"/>
        <v>2019</v>
      </c>
      <c r="K181" s="57">
        <f t="shared" si="197"/>
        <v>2020</v>
      </c>
      <c r="L181" s="57">
        <f t="shared" si="197"/>
        <v>2021</v>
      </c>
      <c r="M181" s="57">
        <f t="shared" si="197"/>
        <v>2022</v>
      </c>
      <c r="N181" s="57">
        <f t="shared" si="197"/>
        <v>2023</v>
      </c>
      <c r="O181" s="57">
        <f t="shared" si="197"/>
        <v>2024</v>
      </c>
      <c r="P181" s="57">
        <f t="shared" si="197"/>
        <v>2025</v>
      </c>
      <c r="Q181" s="57">
        <f t="shared" si="197"/>
        <v>2026</v>
      </c>
      <c r="R181" s="57">
        <f t="shared" si="197"/>
        <v>2027</v>
      </c>
      <c r="S181" s="57">
        <f t="shared" si="197"/>
        <v>2028</v>
      </c>
      <c r="T181" s="57">
        <f t="shared" si="197"/>
        <v>2029</v>
      </c>
      <c r="U181" s="57">
        <f t="shared" si="197"/>
        <v>2030</v>
      </c>
      <c r="V181" s="57">
        <f t="shared" si="197"/>
        <v>2031</v>
      </c>
      <c r="W181" s="57">
        <f t="shared" si="197"/>
        <v>2032</v>
      </c>
      <c r="X181" s="57">
        <f t="shared" si="197"/>
        <v>2033</v>
      </c>
      <c r="Y181" s="57">
        <f t="shared" si="197"/>
        <v>2034</v>
      </c>
      <c r="Z181" s="57">
        <f t="shared" si="197"/>
        <v>2035</v>
      </c>
      <c r="AA181" s="57">
        <f t="shared" si="197"/>
        <v>2036</v>
      </c>
      <c r="AB181" s="57">
        <f t="shared" si="197"/>
        <v>2037</v>
      </c>
      <c r="AC181" s="57">
        <f t="shared" si="197"/>
        <v>2038</v>
      </c>
      <c r="AD181" s="57">
        <f t="shared" si="197"/>
        <v>2039</v>
      </c>
      <c r="AE181" s="57">
        <f t="shared" si="197"/>
        <v>2040</v>
      </c>
      <c r="AF181" s="57">
        <f t="shared" si="197"/>
        <v>2041</v>
      </c>
      <c r="AG181" s="57">
        <f t="shared" si="197"/>
        <v>2042</v>
      </c>
      <c r="AH181" s="57">
        <f t="shared" si="197"/>
        <v>2043</v>
      </c>
      <c r="AI181" s="57">
        <f t="shared" si="197"/>
        <v>2044</v>
      </c>
      <c r="AJ181" s="57">
        <f t="shared" si="197"/>
        <v>2045</v>
      </c>
      <c r="AK181" s="5"/>
      <c r="AL181" s="1"/>
      <c r="AM181" s="1"/>
    </row>
    <row r="182" spans="1:39" ht="16.5" thickBot="1">
      <c r="A182" s="18"/>
      <c r="B182" s="58"/>
      <c r="C182" s="58"/>
      <c r="D182" s="58"/>
      <c r="E182" s="58"/>
      <c r="F182" s="58" t="str">
        <f>+F152</f>
        <v>1º Ano</v>
      </c>
      <c r="G182" s="58" t="str">
        <f t="shared" si="197"/>
        <v>2º Ano</v>
      </c>
      <c r="H182" s="58" t="str">
        <f t="shared" si="197"/>
        <v>3º Ano</v>
      </c>
      <c r="I182" s="58" t="str">
        <f t="shared" si="197"/>
        <v>4º Ano</v>
      </c>
      <c r="J182" s="58" t="str">
        <f t="shared" si="197"/>
        <v>5º Ano</v>
      </c>
      <c r="K182" s="58" t="str">
        <f t="shared" si="197"/>
        <v>6º Ano</v>
      </c>
      <c r="L182" s="58" t="str">
        <f t="shared" si="197"/>
        <v>7º Ano</v>
      </c>
      <c r="M182" s="58" t="str">
        <f t="shared" si="197"/>
        <v>8º Ano</v>
      </c>
      <c r="N182" s="58" t="str">
        <f t="shared" si="197"/>
        <v>9º Ano</v>
      </c>
      <c r="O182" s="58" t="str">
        <f t="shared" si="197"/>
        <v>10º Ano</v>
      </c>
      <c r="P182" s="58" t="str">
        <f t="shared" si="197"/>
        <v>11º Ano</v>
      </c>
      <c r="Q182" s="58" t="str">
        <f t="shared" si="197"/>
        <v>12º Ano</v>
      </c>
      <c r="R182" s="58" t="str">
        <f t="shared" si="197"/>
        <v>13º Ano</v>
      </c>
      <c r="S182" s="58" t="str">
        <f t="shared" si="197"/>
        <v>14º Ano</v>
      </c>
      <c r="T182" s="58" t="str">
        <f t="shared" si="197"/>
        <v>15º Ano</v>
      </c>
      <c r="U182" s="58" t="str">
        <f t="shared" si="197"/>
        <v>16º Ano</v>
      </c>
      <c r="V182" s="58" t="str">
        <f t="shared" si="197"/>
        <v>17º Ano</v>
      </c>
      <c r="W182" s="58" t="str">
        <f t="shared" si="197"/>
        <v>18º Ano</v>
      </c>
      <c r="X182" s="58" t="str">
        <f t="shared" si="197"/>
        <v>19º Ano</v>
      </c>
      <c r="Y182" s="58" t="str">
        <f t="shared" si="197"/>
        <v>20º Ano</v>
      </c>
      <c r="Z182" s="58" t="str">
        <f t="shared" si="197"/>
        <v>21º Ano</v>
      </c>
      <c r="AA182" s="58" t="str">
        <f t="shared" si="197"/>
        <v>22º Ano</v>
      </c>
      <c r="AB182" s="58" t="str">
        <f t="shared" si="197"/>
        <v>23º Ano</v>
      </c>
      <c r="AC182" s="58" t="str">
        <f t="shared" si="197"/>
        <v>24º Ano</v>
      </c>
      <c r="AD182" s="58" t="str">
        <f t="shared" si="197"/>
        <v>25º Ano</v>
      </c>
      <c r="AE182" s="58" t="str">
        <f t="shared" si="197"/>
        <v>26º Ano</v>
      </c>
      <c r="AF182" s="58" t="str">
        <f t="shared" si="197"/>
        <v>27º Ano</v>
      </c>
      <c r="AG182" s="58" t="str">
        <f t="shared" si="197"/>
        <v>28º Ano</v>
      </c>
      <c r="AH182" s="58" t="str">
        <f t="shared" si="197"/>
        <v>29º Ano</v>
      </c>
      <c r="AI182" s="58" t="str">
        <f t="shared" si="197"/>
        <v>30º Ano</v>
      </c>
      <c r="AJ182" s="58" t="str">
        <f t="shared" si="197"/>
        <v>31º Ano</v>
      </c>
      <c r="AK182" s="5"/>
      <c r="AL182" s="1"/>
      <c r="AM182" s="1"/>
    </row>
    <row r="183" spans="1:39" ht="15.75">
      <c r="A183" s="6" t="s">
        <v>31</v>
      </c>
      <c r="B183" s="6"/>
      <c r="C183" s="6"/>
      <c r="D183" s="3"/>
      <c r="E183" s="3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4"/>
      <c r="AF183" s="54"/>
      <c r="AG183" s="54"/>
      <c r="AH183" s="54"/>
      <c r="AI183" s="54"/>
      <c r="AJ183" s="54"/>
      <c r="AK183" s="1"/>
      <c r="AL183" s="7"/>
      <c r="AM183" s="1"/>
    </row>
    <row r="184" spans="1:39" ht="15.75">
      <c r="A184" s="3" t="s">
        <v>56</v>
      </c>
      <c r="B184" s="6"/>
      <c r="C184" s="6"/>
      <c r="D184" s="3"/>
      <c r="E184" s="3"/>
      <c r="F184" s="59">
        <v>1700000</v>
      </c>
      <c r="G184" s="59">
        <v>1765046</v>
      </c>
      <c r="H184" s="59">
        <v>1832580</v>
      </c>
      <c r="I184" s="59">
        <v>1902699</v>
      </c>
      <c r="J184" s="59">
        <v>1975500</v>
      </c>
      <c r="K184" s="59">
        <v>2051087</v>
      </c>
      <c r="L184" s="59">
        <v>2129567</v>
      </c>
      <c r="M184" s="59">
        <v>2211048</v>
      </c>
      <c r="N184" s="59">
        <v>2295648</v>
      </c>
      <c r="O184" s="59">
        <v>2383485</v>
      </c>
      <c r="P184" s="59">
        <v>2569369</v>
      </c>
      <c r="Q184" s="59">
        <v>2667679</v>
      </c>
      <c r="R184" s="59">
        <v>2769750</v>
      </c>
      <c r="S184" s="59">
        <v>2875727</v>
      </c>
      <c r="T184" s="59">
        <v>2985758</v>
      </c>
      <c r="U184" s="59">
        <v>3100000</v>
      </c>
      <c r="V184" s="59">
        <v>3163401</v>
      </c>
      <c r="W184" s="59">
        <v>3228098</v>
      </c>
      <c r="X184" s="59">
        <v>3294118</v>
      </c>
      <c r="Y184" s="59">
        <v>3361489</v>
      </c>
      <c r="Z184" s="59">
        <v>3430238</v>
      </c>
      <c r="AA184" s="59">
        <v>3500392</v>
      </c>
      <c r="AB184" s="59">
        <v>3571982</v>
      </c>
      <c r="AC184" s="59">
        <v>3645035</v>
      </c>
      <c r="AD184" s="59">
        <v>3719583</v>
      </c>
      <c r="AE184" s="59">
        <v>3795655</v>
      </c>
      <c r="AF184" s="59">
        <v>3819745</v>
      </c>
      <c r="AG184" s="59">
        <v>3892937</v>
      </c>
      <c r="AH184" s="59">
        <v>3967531</v>
      </c>
      <c r="AI184" s="59">
        <v>4115824</v>
      </c>
      <c r="AJ184" s="60">
        <v>4200000</v>
      </c>
      <c r="AK184" s="1"/>
      <c r="AL184" s="7"/>
      <c r="AM184" s="1"/>
    </row>
    <row r="185" spans="1:39" ht="15.75">
      <c r="A185" s="8" t="s">
        <v>32</v>
      </c>
      <c r="B185" s="2"/>
      <c r="C185" s="2"/>
      <c r="D185" s="8"/>
      <c r="E185" s="8"/>
      <c r="F185" s="61">
        <v>295120</v>
      </c>
      <c r="G185" s="61">
        <v>306412</v>
      </c>
      <c r="H185" s="61">
        <v>318136</v>
      </c>
      <c r="I185" s="61">
        <v>330309</v>
      </c>
      <c r="J185" s="61">
        <v>342947</v>
      </c>
      <c r="K185" s="61">
        <v>356069</v>
      </c>
      <c r="L185" s="61">
        <v>369693</v>
      </c>
      <c r="M185" s="61">
        <v>383838</v>
      </c>
      <c r="N185" s="61">
        <v>398525</v>
      </c>
      <c r="O185" s="61">
        <v>413773</v>
      </c>
      <c r="P185" s="61">
        <v>446042</v>
      </c>
      <c r="Q185" s="61">
        <v>463109</v>
      </c>
      <c r="R185" s="61">
        <v>480829</v>
      </c>
      <c r="S185" s="61">
        <v>499226</v>
      </c>
      <c r="T185" s="61">
        <v>518328</v>
      </c>
      <c r="U185" s="61">
        <v>538160</v>
      </c>
      <c r="V185" s="61">
        <v>549166</v>
      </c>
      <c r="W185" s="61">
        <v>560398</v>
      </c>
      <c r="X185" s="61">
        <v>571859</v>
      </c>
      <c r="Y185" s="61">
        <v>583555</v>
      </c>
      <c r="Z185" s="61">
        <v>595489</v>
      </c>
      <c r="AA185" s="61">
        <v>607668</v>
      </c>
      <c r="AB185" s="61">
        <v>620096</v>
      </c>
      <c r="AC185" s="61">
        <v>632778</v>
      </c>
      <c r="AD185" s="61">
        <v>645720</v>
      </c>
      <c r="AE185" s="61">
        <v>658926</v>
      </c>
      <c r="AF185" s="61">
        <v>663108</v>
      </c>
      <c r="AG185" s="61">
        <v>675814</v>
      </c>
      <c r="AH185" s="61">
        <v>688763</v>
      </c>
      <c r="AI185" s="61">
        <v>714507</v>
      </c>
      <c r="AJ185" s="61">
        <v>729120</v>
      </c>
      <c r="AK185" s="1"/>
      <c r="AL185" s="7">
        <f>SUM(F185:AJ185)</f>
        <v>15957483</v>
      </c>
      <c r="AM185" s="1"/>
    </row>
    <row r="186" spans="1:39" ht="15.75">
      <c r="A186" s="6"/>
      <c r="B186" s="62" t="s">
        <v>33</v>
      </c>
      <c r="C186" s="62" t="s">
        <v>34</v>
      </c>
      <c r="D186" s="62" t="s">
        <v>35</v>
      </c>
      <c r="E186" s="62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4"/>
      <c r="AF186" s="54"/>
      <c r="AG186" s="54"/>
      <c r="AH186" s="54"/>
      <c r="AI186" s="54"/>
      <c r="AJ186" s="54"/>
      <c r="AK186" s="1"/>
      <c r="AL186" s="7"/>
      <c r="AM186" s="1"/>
    </row>
    <row r="187" spans="1:39" ht="15.75">
      <c r="A187" s="2" t="s">
        <v>55</v>
      </c>
      <c r="B187" s="63" t="s">
        <v>36</v>
      </c>
      <c r="C187" s="63" t="s">
        <v>36</v>
      </c>
      <c r="D187" s="63" t="s">
        <v>36</v>
      </c>
      <c r="E187" s="63" t="s">
        <v>37</v>
      </c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8"/>
      <c r="AF187" s="8"/>
      <c r="AG187" s="8"/>
      <c r="AH187" s="8"/>
      <c r="AI187" s="8"/>
      <c r="AJ187" s="8"/>
      <c r="AK187" s="1"/>
      <c r="AL187" s="7"/>
      <c r="AM187" s="1" t="s">
        <v>33</v>
      </c>
    </row>
    <row r="188" spans="1:39" ht="15.75">
      <c r="A188" s="3" t="s">
        <v>38</v>
      </c>
      <c r="B188" s="64">
        <v>1.0039999999999999E-3</v>
      </c>
      <c r="C188" s="64">
        <v>1.11E-4</v>
      </c>
      <c r="D188" s="64">
        <v>1.1150000000000001E-3</v>
      </c>
      <c r="E188" s="65">
        <v>4.05</v>
      </c>
      <c r="F188" s="59">
        <v>400000</v>
      </c>
      <c r="G188" s="59">
        <v>410266</v>
      </c>
      <c r="H188" s="59">
        <v>420796</v>
      </c>
      <c r="I188" s="59">
        <v>431596</v>
      </c>
      <c r="J188" s="59">
        <v>442673</v>
      </c>
      <c r="K188" s="59">
        <v>454034</v>
      </c>
      <c r="L188" s="59">
        <v>465687</v>
      </c>
      <c r="M188" s="59">
        <v>477639</v>
      </c>
      <c r="N188" s="59">
        <v>489898</v>
      </c>
      <c r="O188" s="59">
        <v>502471</v>
      </c>
      <c r="P188" s="59">
        <v>528595</v>
      </c>
      <c r="Q188" s="59">
        <v>542161</v>
      </c>
      <c r="R188" s="59">
        <v>556076</v>
      </c>
      <c r="S188" s="59">
        <v>570348</v>
      </c>
      <c r="T188" s="59">
        <v>584986</v>
      </c>
      <c r="U188" s="59">
        <v>600000</v>
      </c>
      <c r="V188" s="59">
        <v>607337</v>
      </c>
      <c r="W188" s="59">
        <v>614764</v>
      </c>
      <c r="X188" s="59">
        <v>622282</v>
      </c>
      <c r="Y188" s="59">
        <v>629892</v>
      </c>
      <c r="Z188" s="59">
        <v>637595</v>
      </c>
      <c r="AA188" s="59">
        <v>645392</v>
      </c>
      <c r="AB188" s="59">
        <v>653285</v>
      </c>
      <c r="AC188" s="59">
        <v>661274</v>
      </c>
      <c r="AD188" s="59">
        <v>669360</v>
      </c>
      <c r="AE188" s="59">
        <v>677546</v>
      </c>
      <c r="AF188" s="59">
        <v>680124</v>
      </c>
      <c r="AG188" s="59">
        <v>687919</v>
      </c>
      <c r="AH188" s="59">
        <v>695803</v>
      </c>
      <c r="AI188" s="59">
        <v>711302</v>
      </c>
      <c r="AJ188" s="60">
        <v>720000</v>
      </c>
      <c r="AK188" s="1"/>
      <c r="AL188" s="7">
        <f>SUM(F188:AJ188)</f>
        <v>17791101</v>
      </c>
      <c r="AM188" s="9">
        <v>0.9</v>
      </c>
    </row>
    <row r="189" spans="1:39" ht="15.75">
      <c r="A189" s="3" t="s">
        <v>39</v>
      </c>
      <c r="B189" s="64">
        <v>8.7030000000000007E-3</v>
      </c>
      <c r="C189" s="64">
        <v>9.6699999999999998E-4</v>
      </c>
      <c r="D189" s="64">
        <v>9.6699999999999998E-3</v>
      </c>
      <c r="E189" s="65">
        <v>35.119999999999997</v>
      </c>
      <c r="F189" s="59">
        <v>2853935</v>
      </c>
      <c r="G189" s="59">
        <v>2963130</v>
      </c>
      <c r="H189" s="59">
        <v>3076503</v>
      </c>
      <c r="I189" s="59">
        <v>3194213</v>
      </c>
      <c r="J189" s="59">
        <v>3316428</v>
      </c>
      <c r="K189" s="59">
        <v>3443318</v>
      </c>
      <c r="L189" s="59">
        <v>3575064</v>
      </c>
      <c r="M189" s="59">
        <v>3711850</v>
      </c>
      <c r="N189" s="59">
        <v>3853870</v>
      </c>
      <c r="O189" s="59">
        <v>4001323</v>
      </c>
      <c r="P189" s="59">
        <v>4313372</v>
      </c>
      <c r="Q189" s="59">
        <v>4478406</v>
      </c>
      <c r="R189" s="59">
        <v>4649756</v>
      </c>
      <c r="S189" s="59">
        <v>4827661</v>
      </c>
      <c r="T189" s="59">
        <v>5012373</v>
      </c>
      <c r="U189" s="59">
        <v>5204152</v>
      </c>
      <c r="V189" s="59">
        <v>5310588</v>
      </c>
      <c r="W189" s="59">
        <v>5419202</v>
      </c>
      <c r="X189" s="59">
        <v>5530036</v>
      </c>
      <c r="Y189" s="59">
        <v>5643138</v>
      </c>
      <c r="Z189" s="59">
        <v>5758552</v>
      </c>
      <c r="AA189" s="59">
        <v>5876327</v>
      </c>
      <c r="AB189" s="59">
        <v>5996511</v>
      </c>
      <c r="AC189" s="59">
        <v>6119153</v>
      </c>
      <c r="AD189" s="59">
        <v>6244303</v>
      </c>
      <c r="AE189" s="59">
        <v>6372013</v>
      </c>
      <c r="AF189" s="59">
        <v>6412456</v>
      </c>
      <c r="AG189" s="59">
        <v>6535330</v>
      </c>
      <c r="AH189" s="59">
        <v>6660558</v>
      </c>
      <c r="AI189" s="59">
        <v>6909511</v>
      </c>
      <c r="AJ189" s="60">
        <v>7050826</v>
      </c>
      <c r="AK189" s="1"/>
      <c r="AL189" s="7">
        <f t="shared" ref="AL189:AL200" si="198">SUM(F189:AJ189)</f>
        <v>154313858</v>
      </c>
      <c r="AM189" s="9">
        <v>0.9</v>
      </c>
    </row>
    <row r="190" spans="1:39" ht="15.75">
      <c r="A190" s="3" t="s">
        <v>40</v>
      </c>
      <c r="B190" s="64">
        <v>9.2E-5</v>
      </c>
      <c r="C190" s="64">
        <v>1.2E-5</v>
      </c>
      <c r="D190" s="64">
        <v>1.0399999999999999E-4</v>
      </c>
      <c r="E190" s="65">
        <v>0.38</v>
      </c>
      <c r="F190" s="59">
        <v>32137</v>
      </c>
      <c r="G190" s="59">
        <v>33281</v>
      </c>
      <c r="H190" s="59">
        <v>34465</v>
      </c>
      <c r="I190" s="59">
        <v>35692</v>
      </c>
      <c r="J190" s="59">
        <v>36963</v>
      </c>
      <c r="K190" s="59">
        <v>38278</v>
      </c>
      <c r="L190" s="59">
        <v>39641</v>
      </c>
      <c r="M190" s="59">
        <v>41052</v>
      </c>
      <c r="N190" s="59">
        <v>42513</v>
      </c>
      <c r="O190" s="59">
        <v>44026</v>
      </c>
      <c r="P190" s="59">
        <v>47216</v>
      </c>
      <c r="Q190" s="59">
        <v>48897</v>
      </c>
      <c r="R190" s="59">
        <v>50637</v>
      </c>
      <c r="S190" s="59">
        <v>52440</v>
      </c>
      <c r="T190" s="59">
        <v>54306</v>
      </c>
      <c r="U190" s="59">
        <v>56239</v>
      </c>
      <c r="V190" s="59">
        <v>57189</v>
      </c>
      <c r="W190" s="59">
        <v>58155</v>
      </c>
      <c r="X190" s="59">
        <v>59138</v>
      </c>
      <c r="Y190" s="59">
        <v>60137</v>
      </c>
      <c r="Z190" s="59">
        <v>61153</v>
      </c>
      <c r="AA190" s="59">
        <v>62187</v>
      </c>
      <c r="AB190" s="59">
        <v>63237</v>
      </c>
      <c r="AC190" s="59">
        <v>64306</v>
      </c>
      <c r="AD190" s="59">
        <v>65392</v>
      </c>
      <c r="AE190" s="59">
        <v>66497</v>
      </c>
      <c r="AF190" s="59">
        <v>66846</v>
      </c>
      <c r="AG190" s="59">
        <v>67905</v>
      </c>
      <c r="AH190" s="59">
        <v>68980</v>
      </c>
      <c r="AI190" s="59">
        <v>71107</v>
      </c>
      <c r="AJ190" s="60">
        <v>72308</v>
      </c>
      <c r="AK190" s="1"/>
      <c r="AL190" s="7">
        <f t="shared" si="198"/>
        <v>1652320</v>
      </c>
      <c r="AM190" s="9">
        <v>0.88</v>
      </c>
    </row>
    <row r="191" spans="1:39" ht="15.75">
      <c r="A191" s="3" t="s">
        <v>41</v>
      </c>
      <c r="B191" s="64">
        <v>3.1700000000000001E-3</v>
      </c>
      <c r="C191" s="64">
        <v>1.0560000000000001E-3</v>
      </c>
      <c r="D191" s="64">
        <v>4.2259999999999997E-3</v>
      </c>
      <c r="E191" s="65">
        <v>15.35</v>
      </c>
      <c r="F191" s="59">
        <v>1303633</v>
      </c>
      <c r="G191" s="59">
        <v>1349932</v>
      </c>
      <c r="H191" s="59">
        <v>1397875</v>
      </c>
      <c r="I191" s="59">
        <v>1447521</v>
      </c>
      <c r="J191" s="59">
        <v>1498930</v>
      </c>
      <c r="K191" s="59">
        <v>1552165</v>
      </c>
      <c r="L191" s="59">
        <v>1607291</v>
      </c>
      <c r="M191" s="59">
        <v>1664375</v>
      </c>
      <c r="N191" s="59">
        <v>1723485</v>
      </c>
      <c r="O191" s="59">
        <v>1784696</v>
      </c>
      <c r="P191" s="59">
        <v>1913715</v>
      </c>
      <c r="Q191" s="59">
        <v>1981681</v>
      </c>
      <c r="R191" s="59">
        <v>2052061</v>
      </c>
      <c r="S191" s="59">
        <v>2124941</v>
      </c>
      <c r="T191" s="59">
        <v>2200409</v>
      </c>
      <c r="U191" s="59">
        <v>2278557</v>
      </c>
      <c r="V191" s="59">
        <v>2320478</v>
      </c>
      <c r="W191" s="59">
        <v>2363169</v>
      </c>
      <c r="X191" s="59">
        <v>2406646</v>
      </c>
      <c r="Y191" s="59">
        <v>2450924</v>
      </c>
      <c r="Z191" s="59">
        <v>2496015</v>
      </c>
      <c r="AA191" s="59">
        <v>2541937</v>
      </c>
      <c r="AB191" s="59">
        <v>2588703</v>
      </c>
      <c r="AC191" s="59">
        <v>2636329</v>
      </c>
      <c r="AD191" s="59">
        <v>2684832</v>
      </c>
      <c r="AE191" s="59">
        <v>2734227</v>
      </c>
      <c r="AF191" s="59">
        <v>2749849</v>
      </c>
      <c r="AG191" s="59">
        <v>2797251</v>
      </c>
      <c r="AH191" s="59">
        <v>2845470</v>
      </c>
      <c r="AI191" s="59">
        <v>2941064</v>
      </c>
      <c r="AJ191" s="60">
        <v>2995173</v>
      </c>
      <c r="AK191" s="1"/>
      <c r="AL191" s="7">
        <f t="shared" si="198"/>
        <v>67433334</v>
      </c>
      <c r="AM191" s="9">
        <v>0.75</v>
      </c>
    </row>
    <row r="192" spans="1:39" ht="15.75">
      <c r="A192" s="3" t="s">
        <v>42</v>
      </c>
      <c r="B192" s="64">
        <v>5.0299999999999997E-4</v>
      </c>
      <c r="C192" s="64">
        <v>1.6699999999999999E-4</v>
      </c>
      <c r="D192" s="64">
        <v>6.7000000000000002E-4</v>
      </c>
      <c r="E192" s="65">
        <v>2.4300000000000002</v>
      </c>
      <c r="F192" s="59">
        <v>207992</v>
      </c>
      <c r="G192" s="59">
        <v>215395</v>
      </c>
      <c r="H192" s="59">
        <v>223062</v>
      </c>
      <c r="I192" s="59">
        <v>231002</v>
      </c>
      <c r="J192" s="59">
        <v>239225</v>
      </c>
      <c r="K192" s="59">
        <v>247740</v>
      </c>
      <c r="L192" s="59">
        <v>256558</v>
      </c>
      <c r="M192" s="59">
        <v>265690</v>
      </c>
      <c r="N192" s="59">
        <v>275147</v>
      </c>
      <c r="O192" s="59">
        <v>284941</v>
      </c>
      <c r="P192" s="59">
        <v>305587</v>
      </c>
      <c r="Q192" s="59">
        <v>316464</v>
      </c>
      <c r="R192" s="59">
        <v>327728</v>
      </c>
      <c r="S192" s="59">
        <v>339394</v>
      </c>
      <c r="T192" s="59">
        <v>351474</v>
      </c>
      <c r="U192" s="59">
        <v>363985</v>
      </c>
      <c r="V192" s="59">
        <v>370135</v>
      </c>
      <c r="W192" s="59">
        <v>376388</v>
      </c>
      <c r="X192" s="59">
        <v>382748</v>
      </c>
      <c r="Y192" s="59">
        <v>389214</v>
      </c>
      <c r="Z192" s="59">
        <v>395790</v>
      </c>
      <c r="AA192" s="59">
        <v>402477</v>
      </c>
      <c r="AB192" s="59">
        <v>409277</v>
      </c>
      <c r="AC192" s="59">
        <v>416192</v>
      </c>
      <c r="AD192" s="59">
        <v>423224</v>
      </c>
      <c r="AE192" s="59">
        <v>430375</v>
      </c>
      <c r="AF192" s="59">
        <v>432634</v>
      </c>
      <c r="AG192" s="59">
        <v>439483</v>
      </c>
      <c r="AH192" s="59">
        <v>446440</v>
      </c>
      <c r="AI192" s="59">
        <v>460206</v>
      </c>
      <c r="AJ192" s="60">
        <v>467981</v>
      </c>
      <c r="AK192" s="1"/>
      <c r="AL192" s="7">
        <f t="shared" si="198"/>
        <v>10693948</v>
      </c>
      <c r="AM192" s="9">
        <v>0.75</v>
      </c>
    </row>
    <row r="193" spans="1:39" ht="15.75">
      <c r="A193" s="3" t="s">
        <v>43</v>
      </c>
      <c r="B193" s="64">
        <v>2.3249999999999998E-3</v>
      </c>
      <c r="C193" s="64">
        <v>5.8100000000000003E-4</v>
      </c>
      <c r="D193" s="64">
        <v>2.9060000000000002E-3</v>
      </c>
      <c r="E193" s="65">
        <v>10.56</v>
      </c>
      <c r="F193" s="59">
        <v>869628</v>
      </c>
      <c r="G193" s="59">
        <v>902475</v>
      </c>
      <c r="H193" s="59">
        <v>936563</v>
      </c>
      <c r="I193" s="59">
        <v>971939</v>
      </c>
      <c r="J193" s="59">
        <v>1008650</v>
      </c>
      <c r="K193" s="59">
        <v>1046748</v>
      </c>
      <c r="L193" s="59">
        <v>1086286</v>
      </c>
      <c r="M193" s="59">
        <v>1127316</v>
      </c>
      <c r="N193" s="59">
        <v>1169897</v>
      </c>
      <c r="O193" s="59">
        <v>1214086</v>
      </c>
      <c r="P193" s="59">
        <v>1307534</v>
      </c>
      <c r="Q193" s="59">
        <v>1356921</v>
      </c>
      <c r="R193" s="59">
        <v>1408174</v>
      </c>
      <c r="S193" s="59">
        <v>1461363</v>
      </c>
      <c r="T193" s="59">
        <v>1516561</v>
      </c>
      <c r="U193" s="59">
        <v>1573844</v>
      </c>
      <c r="V193" s="59">
        <v>1603445</v>
      </c>
      <c r="W193" s="59">
        <v>1633603</v>
      </c>
      <c r="X193" s="59">
        <v>1664328</v>
      </c>
      <c r="Y193" s="59">
        <v>1695631</v>
      </c>
      <c r="Z193" s="59">
        <v>1727523</v>
      </c>
      <c r="AA193" s="59">
        <v>1760014</v>
      </c>
      <c r="AB193" s="59">
        <v>1793117</v>
      </c>
      <c r="AC193" s="59">
        <v>1826842</v>
      </c>
      <c r="AD193" s="59">
        <v>1861202</v>
      </c>
      <c r="AE193" s="59">
        <v>1896208</v>
      </c>
      <c r="AF193" s="59">
        <v>1907282</v>
      </c>
      <c r="AG193" s="59">
        <v>1940892</v>
      </c>
      <c r="AH193" s="59">
        <v>1975095</v>
      </c>
      <c r="AI193" s="59">
        <v>2042940</v>
      </c>
      <c r="AJ193" s="60">
        <v>2081364</v>
      </c>
      <c r="AK193" s="1"/>
      <c r="AL193" s="7">
        <f t="shared" si="198"/>
        <v>46367471</v>
      </c>
      <c r="AM193" s="9">
        <v>0.8</v>
      </c>
    </row>
    <row r="194" spans="1:39" ht="15.75">
      <c r="A194" s="3" t="s">
        <v>44</v>
      </c>
      <c r="B194" s="64">
        <v>3.3300000000000002E-4</v>
      </c>
      <c r="C194" s="64">
        <v>8.2999999999999998E-5</v>
      </c>
      <c r="D194" s="64">
        <v>4.1599999999999997E-4</v>
      </c>
      <c r="E194" s="65">
        <v>1.51</v>
      </c>
      <c r="F194" s="59">
        <v>123512</v>
      </c>
      <c r="G194" s="59">
        <v>128276</v>
      </c>
      <c r="H194" s="59">
        <v>133223</v>
      </c>
      <c r="I194" s="59">
        <v>138361</v>
      </c>
      <c r="J194" s="59">
        <v>143697</v>
      </c>
      <c r="K194" s="59">
        <v>149239</v>
      </c>
      <c r="L194" s="59">
        <v>154995</v>
      </c>
      <c r="M194" s="59">
        <v>160972</v>
      </c>
      <c r="N194" s="59">
        <v>167181</v>
      </c>
      <c r="O194" s="59">
        <v>173628</v>
      </c>
      <c r="P194" s="59">
        <v>187279</v>
      </c>
      <c r="Q194" s="59">
        <v>194502</v>
      </c>
      <c r="R194" s="59">
        <v>202004</v>
      </c>
      <c r="S194" s="59">
        <v>209795</v>
      </c>
      <c r="T194" s="59">
        <v>217886</v>
      </c>
      <c r="U194" s="59">
        <v>226289</v>
      </c>
      <c r="V194" s="59">
        <v>230501</v>
      </c>
      <c r="W194" s="59">
        <v>234792</v>
      </c>
      <c r="X194" s="59">
        <v>239163</v>
      </c>
      <c r="Y194" s="59">
        <v>243615</v>
      </c>
      <c r="Z194" s="59">
        <v>248150</v>
      </c>
      <c r="AA194" s="59">
        <v>252770</v>
      </c>
      <c r="AB194" s="59">
        <v>257475</v>
      </c>
      <c r="AC194" s="59">
        <v>262268</v>
      </c>
      <c r="AD194" s="59">
        <v>267151</v>
      </c>
      <c r="AE194" s="59">
        <v>272124</v>
      </c>
      <c r="AF194" s="59">
        <v>273697</v>
      </c>
      <c r="AG194" s="59">
        <v>278470</v>
      </c>
      <c r="AH194" s="59">
        <v>283328</v>
      </c>
      <c r="AI194" s="59">
        <v>292959</v>
      </c>
      <c r="AJ194" s="60">
        <v>298413</v>
      </c>
      <c r="AK194" s="1"/>
      <c r="AL194" s="7">
        <f t="shared" si="198"/>
        <v>6645715</v>
      </c>
      <c r="AM194" s="9">
        <v>0.8</v>
      </c>
    </row>
    <row r="195" spans="1:39" ht="15.75">
      <c r="A195" s="3" t="s">
        <v>45</v>
      </c>
      <c r="B195" s="64">
        <v>7.8200000000000003E-4</v>
      </c>
      <c r="C195" s="64">
        <v>4.2099999999999999E-4</v>
      </c>
      <c r="D195" s="64">
        <v>1.2030000000000001E-3</v>
      </c>
      <c r="E195" s="65">
        <v>4.37</v>
      </c>
      <c r="F195" s="59">
        <v>619424</v>
      </c>
      <c r="G195" s="59">
        <v>619424</v>
      </c>
      <c r="H195" s="59">
        <v>619424</v>
      </c>
      <c r="I195" s="59">
        <v>619424</v>
      </c>
      <c r="J195" s="59">
        <v>619424</v>
      </c>
      <c r="K195" s="59">
        <v>619424</v>
      </c>
      <c r="L195" s="59">
        <v>619424</v>
      </c>
      <c r="M195" s="59">
        <v>619424</v>
      </c>
      <c r="N195" s="59">
        <v>619424</v>
      </c>
      <c r="O195" s="59">
        <v>619424</v>
      </c>
      <c r="P195" s="59">
        <v>619424</v>
      </c>
      <c r="Q195" s="59">
        <v>619424</v>
      </c>
      <c r="R195" s="59">
        <v>619424</v>
      </c>
      <c r="S195" s="59">
        <v>619424</v>
      </c>
      <c r="T195" s="59">
        <v>619424</v>
      </c>
      <c r="U195" s="59">
        <v>619424</v>
      </c>
      <c r="V195" s="59">
        <v>619424</v>
      </c>
      <c r="W195" s="59">
        <v>619424</v>
      </c>
      <c r="X195" s="59">
        <v>619424</v>
      </c>
      <c r="Y195" s="59">
        <v>619424</v>
      </c>
      <c r="Z195" s="59">
        <v>619424</v>
      </c>
      <c r="AA195" s="59">
        <v>619424</v>
      </c>
      <c r="AB195" s="59">
        <v>619424</v>
      </c>
      <c r="AC195" s="59">
        <v>619424</v>
      </c>
      <c r="AD195" s="59">
        <v>619424</v>
      </c>
      <c r="AE195" s="59">
        <v>619424</v>
      </c>
      <c r="AF195" s="59">
        <v>619424</v>
      </c>
      <c r="AG195" s="59">
        <v>619424</v>
      </c>
      <c r="AH195" s="59">
        <v>619424</v>
      </c>
      <c r="AI195" s="59">
        <v>619424</v>
      </c>
      <c r="AJ195" s="60">
        <v>619424</v>
      </c>
      <c r="AK195" s="1"/>
      <c r="AL195" s="7">
        <f t="shared" si="198"/>
        <v>19202144</v>
      </c>
      <c r="AM195" s="9">
        <v>0.65</v>
      </c>
    </row>
    <row r="196" spans="1:39" ht="15.75">
      <c r="A196" s="3" t="s">
        <v>46</v>
      </c>
      <c r="B196" s="64">
        <v>3.424E-3</v>
      </c>
      <c r="C196" s="64">
        <v>7.5199999999999996E-4</v>
      </c>
      <c r="D196" s="64">
        <v>4.176E-3</v>
      </c>
      <c r="E196" s="65">
        <v>15.17</v>
      </c>
      <c r="F196" s="59">
        <v>2149647</v>
      </c>
      <c r="G196" s="59">
        <v>2149647</v>
      </c>
      <c r="H196" s="59">
        <v>2149647</v>
      </c>
      <c r="I196" s="59">
        <v>2149647</v>
      </c>
      <c r="J196" s="59">
        <v>2149647</v>
      </c>
      <c r="K196" s="59">
        <v>2149647</v>
      </c>
      <c r="L196" s="59">
        <v>2149647</v>
      </c>
      <c r="M196" s="59">
        <v>2149647</v>
      </c>
      <c r="N196" s="59">
        <v>2149647</v>
      </c>
      <c r="O196" s="59">
        <v>2149647</v>
      </c>
      <c r="P196" s="59">
        <v>2149647</v>
      </c>
      <c r="Q196" s="59">
        <v>2149647</v>
      </c>
      <c r="R196" s="59">
        <v>2149647</v>
      </c>
      <c r="S196" s="59">
        <v>2149647</v>
      </c>
      <c r="T196" s="59">
        <v>2149647</v>
      </c>
      <c r="U196" s="59">
        <v>2149647</v>
      </c>
      <c r="V196" s="59">
        <v>2149647</v>
      </c>
      <c r="W196" s="59">
        <v>2149647</v>
      </c>
      <c r="X196" s="59">
        <v>2149647</v>
      </c>
      <c r="Y196" s="59">
        <v>2149647</v>
      </c>
      <c r="Z196" s="59">
        <v>2149647</v>
      </c>
      <c r="AA196" s="59">
        <v>2149647</v>
      </c>
      <c r="AB196" s="59">
        <v>2149647</v>
      </c>
      <c r="AC196" s="59">
        <v>2149647</v>
      </c>
      <c r="AD196" s="59">
        <v>2149647</v>
      </c>
      <c r="AE196" s="59">
        <v>2149647</v>
      </c>
      <c r="AF196" s="59">
        <v>2149647</v>
      </c>
      <c r="AG196" s="59">
        <v>2149647</v>
      </c>
      <c r="AH196" s="59">
        <v>2149647</v>
      </c>
      <c r="AI196" s="59">
        <v>2149647</v>
      </c>
      <c r="AJ196" s="60">
        <v>2149647</v>
      </c>
      <c r="AK196" s="1"/>
      <c r="AL196" s="7">
        <f t="shared" si="198"/>
        <v>66639057</v>
      </c>
      <c r="AM196" s="9">
        <v>0.82</v>
      </c>
    </row>
    <row r="197" spans="1:39" ht="15.75">
      <c r="A197" s="3" t="s">
        <v>47</v>
      </c>
      <c r="B197" s="64">
        <v>0</v>
      </c>
      <c r="C197" s="64">
        <v>1.2819999999999999E-3</v>
      </c>
      <c r="D197" s="64">
        <v>1.2819999999999999E-3</v>
      </c>
      <c r="E197" s="65">
        <v>4.66</v>
      </c>
      <c r="F197" s="59">
        <v>660000</v>
      </c>
      <c r="G197" s="59">
        <v>660000</v>
      </c>
      <c r="H197" s="59">
        <v>660000</v>
      </c>
      <c r="I197" s="59">
        <v>660000</v>
      </c>
      <c r="J197" s="59">
        <v>660000</v>
      </c>
      <c r="K197" s="59">
        <v>660000</v>
      </c>
      <c r="L197" s="59">
        <v>660000</v>
      </c>
      <c r="M197" s="59">
        <v>660000</v>
      </c>
      <c r="N197" s="59">
        <v>660000</v>
      </c>
      <c r="O197" s="59">
        <v>660000</v>
      </c>
      <c r="P197" s="59">
        <v>660000</v>
      </c>
      <c r="Q197" s="59">
        <v>660000</v>
      </c>
      <c r="R197" s="59">
        <v>660000</v>
      </c>
      <c r="S197" s="59">
        <v>660000</v>
      </c>
      <c r="T197" s="59">
        <v>660000</v>
      </c>
      <c r="U197" s="59">
        <v>660000</v>
      </c>
      <c r="V197" s="59">
        <v>660000</v>
      </c>
      <c r="W197" s="59">
        <v>660000</v>
      </c>
      <c r="X197" s="59">
        <v>660000</v>
      </c>
      <c r="Y197" s="59">
        <v>660000</v>
      </c>
      <c r="Z197" s="59">
        <v>660000</v>
      </c>
      <c r="AA197" s="59">
        <v>660000</v>
      </c>
      <c r="AB197" s="59">
        <v>660000</v>
      </c>
      <c r="AC197" s="59">
        <v>660000</v>
      </c>
      <c r="AD197" s="59">
        <v>660000</v>
      </c>
      <c r="AE197" s="59">
        <v>660000</v>
      </c>
      <c r="AF197" s="59">
        <v>660000</v>
      </c>
      <c r="AG197" s="59">
        <v>660000</v>
      </c>
      <c r="AH197" s="59">
        <v>660000</v>
      </c>
      <c r="AI197" s="59">
        <v>660000</v>
      </c>
      <c r="AJ197" s="60">
        <v>660000</v>
      </c>
      <c r="AK197" s="1"/>
      <c r="AL197" s="13">
        <f t="shared" si="198"/>
        <v>20460000</v>
      </c>
      <c r="AM197" s="10">
        <v>0</v>
      </c>
    </row>
    <row r="198" spans="1:39" ht="15.75">
      <c r="A198" s="3" t="s">
        <v>48</v>
      </c>
      <c r="B198" s="64">
        <v>0</v>
      </c>
      <c r="C198" s="64">
        <v>8.3100000000000003E-4</v>
      </c>
      <c r="D198" s="64">
        <v>8.3100000000000003E-4</v>
      </c>
      <c r="E198" s="65">
        <v>3.02</v>
      </c>
      <c r="F198" s="59">
        <v>428000</v>
      </c>
      <c r="G198" s="59">
        <v>428000</v>
      </c>
      <c r="H198" s="59">
        <v>428000</v>
      </c>
      <c r="I198" s="59">
        <v>428000</v>
      </c>
      <c r="J198" s="59">
        <v>428000</v>
      </c>
      <c r="K198" s="59">
        <v>428000</v>
      </c>
      <c r="L198" s="59">
        <v>428000</v>
      </c>
      <c r="M198" s="59">
        <v>428000</v>
      </c>
      <c r="N198" s="59">
        <v>428000</v>
      </c>
      <c r="O198" s="59">
        <v>428000</v>
      </c>
      <c r="P198" s="59">
        <v>428000</v>
      </c>
      <c r="Q198" s="59">
        <v>428000</v>
      </c>
      <c r="R198" s="59">
        <v>428000</v>
      </c>
      <c r="S198" s="59">
        <v>428000</v>
      </c>
      <c r="T198" s="59">
        <v>428000</v>
      </c>
      <c r="U198" s="59">
        <v>428000</v>
      </c>
      <c r="V198" s="59">
        <v>428000</v>
      </c>
      <c r="W198" s="59">
        <v>428000</v>
      </c>
      <c r="X198" s="59">
        <v>428000</v>
      </c>
      <c r="Y198" s="59">
        <v>428000</v>
      </c>
      <c r="Z198" s="59">
        <v>428000</v>
      </c>
      <c r="AA198" s="59">
        <v>428000</v>
      </c>
      <c r="AB198" s="59">
        <v>428000</v>
      </c>
      <c r="AC198" s="59">
        <v>428000</v>
      </c>
      <c r="AD198" s="59">
        <v>428000</v>
      </c>
      <c r="AE198" s="59">
        <v>428000</v>
      </c>
      <c r="AF198" s="59">
        <v>428000</v>
      </c>
      <c r="AG198" s="59">
        <v>428000</v>
      </c>
      <c r="AH198" s="59">
        <v>428000</v>
      </c>
      <c r="AI198" s="59">
        <v>428000</v>
      </c>
      <c r="AJ198" s="60">
        <v>428000</v>
      </c>
      <c r="AK198" s="1"/>
      <c r="AL198" s="13">
        <f t="shared" si="198"/>
        <v>13268000</v>
      </c>
      <c r="AM198" s="10">
        <v>0</v>
      </c>
    </row>
    <row r="199" spans="1:39" ht="15.75">
      <c r="A199" s="3" t="s">
        <v>49</v>
      </c>
      <c r="B199" s="64">
        <v>0</v>
      </c>
      <c r="C199" s="64">
        <v>2.9100000000000003E-4</v>
      </c>
      <c r="D199" s="64">
        <v>2.9100000000000003E-4</v>
      </c>
      <c r="E199" s="65">
        <v>1.06</v>
      </c>
      <c r="F199" s="59">
        <v>150000</v>
      </c>
      <c r="G199" s="59">
        <v>150000</v>
      </c>
      <c r="H199" s="59">
        <v>150000</v>
      </c>
      <c r="I199" s="59">
        <v>150000</v>
      </c>
      <c r="J199" s="59">
        <v>150000</v>
      </c>
      <c r="K199" s="59">
        <v>150000</v>
      </c>
      <c r="L199" s="59">
        <v>150000</v>
      </c>
      <c r="M199" s="59">
        <v>150000</v>
      </c>
      <c r="N199" s="59">
        <v>150000</v>
      </c>
      <c r="O199" s="59">
        <v>150000</v>
      </c>
      <c r="P199" s="59">
        <v>150000</v>
      </c>
      <c r="Q199" s="59">
        <v>150000</v>
      </c>
      <c r="R199" s="59">
        <v>150000</v>
      </c>
      <c r="S199" s="59">
        <v>150000</v>
      </c>
      <c r="T199" s="59">
        <v>150000</v>
      </c>
      <c r="U199" s="59">
        <v>150000</v>
      </c>
      <c r="V199" s="59">
        <v>150000</v>
      </c>
      <c r="W199" s="59">
        <v>150000</v>
      </c>
      <c r="X199" s="59">
        <v>150000</v>
      </c>
      <c r="Y199" s="59">
        <v>150000</v>
      </c>
      <c r="Z199" s="59">
        <v>150000</v>
      </c>
      <c r="AA199" s="59">
        <v>150000</v>
      </c>
      <c r="AB199" s="59">
        <v>150000</v>
      </c>
      <c r="AC199" s="59">
        <v>150000</v>
      </c>
      <c r="AD199" s="59">
        <v>150000</v>
      </c>
      <c r="AE199" s="59">
        <v>150000</v>
      </c>
      <c r="AF199" s="59">
        <v>150000</v>
      </c>
      <c r="AG199" s="59">
        <v>150000</v>
      </c>
      <c r="AH199" s="59">
        <v>150000</v>
      </c>
      <c r="AI199" s="59">
        <v>150000</v>
      </c>
      <c r="AJ199" s="60">
        <v>150000</v>
      </c>
      <c r="AK199" s="1"/>
      <c r="AL199" s="13">
        <f t="shared" si="198"/>
        <v>4650000</v>
      </c>
      <c r="AM199" s="10">
        <v>0</v>
      </c>
    </row>
    <row r="200" spans="1:39" ht="16.5" thickBot="1">
      <c r="A200" s="8" t="s">
        <v>50</v>
      </c>
      <c r="B200" s="66">
        <v>0</v>
      </c>
      <c r="C200" s="66">
        <v>6.4099999999999997E-4</v>
      </c>
      <c r="D200" s="64">
        <v>6.4099999999999997E-4</v>
      </c>
      <c r="E200" s="67">
        <v>2.33</v>
      </c>
      <c r="F200" s="61">
        <v>330000</v>
      </c>
      <c r="G200" s="61">
        <v>330000</v>
      </c>
      <c r="H200" s="61">
        <v>330000</v>
      </c>
      <c r="I200" s="59">
        <v>330000</v>
      </c>
      <c r="J200" s="59">
        <v>330000</v>
      </c>
      <c r="K200" s="61">
        <v>330000</v>
      </c>
      <c r="L200" s="61">
        <v>330000</v>
      </c>
      <c r="M200" s="61">
        <v>330000</v>
      </c>
      <c r="N200" s="61">
        <v>330000</v>
      </c>
      <c r="O200" s="61">
        <v>330000</v>
      </c>
      <c r="P200" s="61">
        <v>330000</v>
      </c>
      <c r="Q200" s="61">
        <v>330000</v>
      </c>
      <c r="R200" s="61">
        <v>330000</v>
      </c>
      <c r="S200" s="61">
        <v>330000</v>
      </c>
      <c r="T200" s="61">
        <v>330000</v>
      </c>
      <c r="U200" s="61">
        <v>330000</v>
      </c>
      <c r="V200" s="61">
        <v>330000</v>
      </c>
      <c r="W200" s="61">
        <v>330000</v>
      </c>
      <c r="X200" s="61">
        <v>330000</v>
      </c>
      <c r="Y200" s="61">
        <v>330000</v>
      </c>
      <c r="Z200" s="61">
        <v>330000</v>
      </c>
      <c r="AA200" s="61">
        <v>330000</v>
      </c>
      <c r="AB200" s="61">
        <v>330000</v>
      </c>
      <c r="AC200" s="61">
        <v>330000</v>
      </c>
      <c r="AD200" s="61">
        <v>330000</v>
      </c>
      <c r="AE200" s="61">
        <v>330000</v>
      </c>
      <c r="AF200" s="61">
        <v>330000</v>
      </c>
      <c r="AG200" s="61">
        <v>330000</v>
      </c>
      <c r="AH200" s="61">
        <v>330000</v>
      </c>
      <c r="AI200" s="61">
        <v>330000</v>
      </c>
      <c r="AJ200" s="61">
        <v>330000</v>
      </c>
      <c r="AK200" s="1"/>
      <c r="AL200" s="13">
        <f t="shared" si="198"/>
        <v>10230000</v>
      </c>
      <c r="AM200" s="10">
        <v>0</v>
      </c>
    </row>
    <row r="201" spans="1:39" ht="15.75">
      <c r="A201" s="52" t="s">
        <v>51</v>
      </c>
      <c r="B201" s="84">
        <v>2.0336E-2</v>
      </c>
      <c r="C201" s="84">
        <v>7.195E-3</v>
      </c>
      <c r="D201" s="84">
        <v>2.7531E-2</v>
      </c>
      <c r="E201" s="85">
        <v>100</v>
      </c>
      <c r="F201" s="86">
        <v>10127908</v>
      </c>
      <c r="G201" s="86">
        <v>10339826</v>
      </c>
      <c r="H201" s="86">
        <v>10559558</v>
      </c>
      <c r="I201" s="86">
        <v>10787395</v>
      </c>
      <c r="J201" s="86">
        <v>11023637</v>
      </c>
      <c r="K201" s="86">
        <v>11268593</v>
      </c>
      <c r="L201" s="86">
        <v>11522593</v>
      </c>
      <c r="M201" s="86">
        <v>11785965</v>
      </c>
      <c r="N201" s="86">
        <v>12059062</v>
      </c>
      <c r="O201" s="86">
        <v>12342242</v>
      </c>
      <c r="P201" s="86">
        <v>12940369</v>
      </c>
      <c r="Q201" s="86">
        <v>13256103</v>
      </c>
      <c r="R201" s="86">
        <v>13583507</v>
      </c>
      <c r="S201" s="86">
        <v>13923013</v>
      </c>
      <c r="T201" s="86">
        <v>14275066</v>
      </c>
      <c r="U201" s="86">
        <v>14640137</v>
      </c>
      <c r="V201" s="86">
        <v>14836744</v>
      </c>
      <c r="W201" s="86">
        <v>15037144</v>
      </c>
      <c r="X201" s="86">
        <v>15241412</v>
      </c>
      <c r="Y201" s="86">
        <v>15449622</v>
      </c>
      <c r="Z201" s="86">
        <v>15661849</v>
      </c>
      <c r="AA201" s="86">
        <v>15878175</v>
      </c>
      <c r="AB201" s="86">
        <v>16098676</v>
      </c>
      <c r="AC201" s="86">
        <v>16323435</v>
      </c>
      <c r="AD201" s="86">
        <v>16552535</v>
      </c>
      <c r="AE201" s="86">
        <v>16786061</v>
      </c>
      <c r="AF201" s="86">
        <v>16859959</v>
      </c>
      <c r="AG201" s="86">
        <v>17084321</v>
      </c>
      <c r="AH201" s="86">
        <v>17312745</v>
      </c>
      <c r="AI201" s="86">
        <v>17766160</v>
      </c>
      <c r="AJ201" s="86">
        <v>18023136</v>
      </c>
      <c r="AK201" s="1"/>
      <c r="AL201" s="7">
        <f>SUM(AL188:AL200)</f>
        <v>439346948</v>
      </c>
      <c r="AM201" s="1"/>
    </row>
    <row r="202" spans="1:39" ht="15.75">
      <c r="A202" s="74" t="s">
        <v>52</v>
      </c>
      <c r="B202" s="77"/>
      <c r="C202" s="77"/>
      <c r="D202" s="77"/>
      <c r="E202" s="77"/>
      <c r="F202" s="78">
        <v>3.4318000000000001E-2</v>
      </c>
      <c r="G202" s="78">
        <v>3.3744999999999997E-2</v>
      </c>
      <c r="H202" s="78">
        <v>3.3191999999999999E-2</v>
      </c>
      <c r="I202" s="78">
        <v>3.2658E-2</v>
      </c>
      <c r="J202" s="78">
        <v>3.2143999999999999E-2</v>
      </c>
      <c r="K202" s="78">
        <v>3.1647000000000002E-2</v>
      </c>
      <c r="L202" s="78">
        <v>3.1168000000000001E-2</v>
      </c>
      <c r="M202" s="78">
        <v>3.0706000000000001E-2</v>
      </c>
      <c r="N202" s="78">
        <v>3.0259000000000001E-2</v>
      </c>
      <c r="O202" s="78">
        <v>2.9829000000000001E-2</v>
      </c>
      <c r="P202" s="78">
        <v>2.9012E-2</v>
      </c>
      <c r="Q202" s="78">
        <v>2.8624E-2</v>
      </c>
      <c r="R202" s="78">
        <v>2.8250000000000001E-2</v>
      </c>
      <c r="S202" s="78">
        <v>2.7889000000000001E-2</v>
      </c>
      <c r="T202" s="78">
        <v>2.7541E-2</v>
      </c>
      <c r="U202" s="78">
        <v>2.7203999999999999E-2</v>
      </c>
      <c r="V202" s="78">
        <v>2.7016999999999999E-2</v>
      </c>
      <c r="W202" s="78">
        <v>2.6832999999999999E-2</v>
      </c>
      <c r="X202" s="78">
        <v>2.6651999999999999E-2</v>
      </c>
      <c r="Y202" s="78">
        <v>2.6474999999999999E-2</v>
      </c>
      <c r="Z202" s="78">
        <v>2.6301000000000001E-2</v>
      </c>
      <c r="AA202" s="78">
        <v>2.613E-2</v>
      </c>
      <c r="AB202" s="78">
        <v>2.5961999999999999E-2</v>
      </c>
      <c r="AC202" s="78">
        <v>2.5795999999999999E-2</v>
      </c>
      <c r="AD202" s="78">
        <v>2.5634000000000001E-2</v>
      </c>
      <c r="AE202" s="78">
        <v>2.5475000000000001E-2</v>
      </c>
      <c r="AF202" s="78">
        <v>2.5426000000000001E-2</v>
      </c>
      <c r="AG202" s="78">
        <v>2.528E-2</v>
      </c>
      <c r="AH202" s="78">
        <v>2.5135999999999999E-2</v>
      </c>
      <c r="AI202" s="78">
        <v>2.4865000000000002E-2</v>
      </c>
      <c r="AJ202" s="78">
        <v>2.4719000000000001E-2</v>
      </c>
      <c r="AK202" s="1"/>
      <c r="AL202" s="11">
        <f>+AL201/AL185/1000</f>
        <v>2.7532346297971931E-2</v>
      </c>
      <c r="AM202" s="1"/>
    </row>
    <row r="203" spans="1:39" ht="15.75">
      <c r="A203" s="2" t="s">
        <v>53</v>
      </c>
      <c r="B203" s="8"/>
      <c r="C203" s="8"/>
      <c r="D203" s="8"/>
      <c r="E203" s="8"/>
      <c r="F203" s="71">
        <f>+B201</f>
        <v>2.0336E-2</v>
      </c>
      <c r="G203" s="71">
        <f>+F203</f>
        <v>2.0336E-2</v>
      </c>
      <c r="H203" s="71">
        <f t="shared" ref="H203:AJ203" si="199">+G203</f>
        <v>2.0336E-2</v>
      </c>
      <c r="I203" s="71">
        <f t="shared" si="199"/>
        <v>2.0336E-2</v>
      </c>
      <c r="J203" s="71">
        <f t="shared" si="199"/>
        <v>2.0336E-2</v>
      </c>
      <c r="K203" s="71">
        <f t="shared" si="199"/>
        <v>2.0336E-2</v>
      </c>
      <c r="L203" s="71">
        <f t="shared" si="199"/>
        <v>2.0336E-2</v>
      </c>
      <c r="M203" s="71">
        <f t="shared" si="199"/>
        <v>2.0336E-2</v>
      </c>
      <c r="N203" s="71">
        <f t="shared" si="199"/>
        <v>2.0336E-2</v>
      </c>
      <c r="O203" s="71">
        <f t="shared" si="199"/>
        <v>2.0336E-2</v>
      </c>
      <c r="P203" s="71">
        <f t="shared" si="199"/>
        <v>2.0336E-2</v>
      </c>
      <c r="Q203" s="71">
        <f t="shared" si="199"/>
        <v>2.0336E-2</v>
      </c>
      <c r="R203" s="71">
        <f t="shared" si="199"/>
        <v>2.0336E-2</v>
      </c>
      <c r="S203" s="71">
        <f t="shared" si="199"/>
        <v>2.0336E-2</v>
      </c>
      <c r="T203" s="71">
        <f t="shared" si="199"/>
        <v>2.0336E-2</v>
      </c>
      <c r="U203" s="71">
        <f t="shared" si="199"/>
        <v>2.0336E-2</v>
      </c>
      <c r="V203" s="71">
        <f t="shared" si="199"/>
        <v>2.0336E-2</v>
      </c>
      <c r="W203" s="71">
        <f t="shared" si="199"/>
        <v>2.0336E-2</v>
      </c>
      <c r="X203" s="71">
        <f t="shared" si="199"/>
        <v>2.0336E-2</v>
      </c>
      <c r="Y203" s="71">
        <f t="shared" si="199"/>
        <v>2.0336E-2</v>
      </c>
      <c r="Z203" s="71">
        <f t="shared" si="199"/>
        <v>2.0336E-2</v>
      </c>
      <c r="AA203" s="71">
        <f t="shared" si="199"/>
        <v>2.0336E-2</v>
      </c>
      <c r="AB203" s="71">
        <f t="shared" si="199"/>
        <v>2.0336E-2</v>
      </c>
      <c r="AC203" s="71">
        <f t="shared" si="199"/>
        <v>2.0336E-2</v>
      </c>
      <c r="AD203" s="71">
        <f t="shared" si="199"/>
        <v>2.0336E-2</v>
      </c>
      <c r="AE203" s="71">
        <f t="shared" si="199"/>
        <v>2.0336E-2</v>
      </c>
      <c r="AF203" s="71">
        <f t="shared" si="199"/>
        <v>2.0336E-2</v>
      </c>
      <c r="AG203" s="71">
        <f t="shared" si="199"/>
        <v>2.0336E-2</v>
      </c>
      <c r="AH203" s="71">
        <f t="shared" si="199"/>
        <v>2.0336E-2</v>
      </c>
      <c r="AI203" s="71">
        <f t="shared" si="199"/>
        <v>2.0336E-2</v>
      </c>
      <c r="AJ203" s="71">
        <f t="shared" si="199"/>
        <v>2.0336E-2</v>
      </c>
      <c r="AK203" s="1"/>
      <c r="AL203" s="11"/>
      <c r="AM203" s="1"/>
    </row>
    <row r="204" spans="1:39" ht="16.5" thickBot="1">
      <c r="A204" s="15" t="s">
        <v>54</v>
      </c>
      <c r="B204" s="79"/>
      <c r="C204" s="79"/>
      <c r="D204" s="79"/>
      <c r="E204" s="79"/>
      <c r="F204" s="80">
        <f>+F202-F203</f>
        <v>1.3982000000000001E-2</v>
      </c>
      <c r="G204" s="80">
        <f>+G202-G203</f>
        <v>1.3408999999999997E-2</v>
      </c>
      <c r="H204" s="80">
        <f t="shared" ref="H204" si="200">+H202-H203</f>
        <v>1.2855999999999999E-2</v>
      </c>
      <c r="I204" s="80">
        <f t="shared" ref="I204" si="201">+I202-I203</f>
        <v>1.2322E-2</v>
      </c>
      <c r="J204" s="80">
        <f t="shared" ref="J204" si="202">+J202-J203</f>
        <v>1.1807999999999999E-2</v>
      </c>
      <c r="K204" s="80">
        <f t="shared" ref="K204" si="203">+K202-K203</f>
        <v>1.1311000000000002E-2</v>
      </c>
      <c r="L204" s="80">
        <f t="shared" ref="L204" si="204">+L202-L203</f>
        <v>1.0832000000000001E-2</v>
      </c>
      <c r="M204" s="80">
        <f t="shared" ref="M204" si="205">+M202-M203</f>
        <v>1.0370000000000001E-2</v>
      </c>
      <c r="N204" s="80">
        <f t="shared" ref="N204" si="206">+N202-N203</f>
        <v>9.9230000000000013E-3</v>
      </c>
      <c r="O204" s="80">
        <f t="shared" ref="O204" si="207">+O202-O203</f>
        <v>9.4930000000000014E-3</v>
      </c>
      <c r="P204" s="80">
        <f t="shared" ref="P204" si="208">+P202-P203</f>
        <v>8.6759999999999997E-3</v>
      </c>
      <c r="Q204" s="80">
        <f t="shared" ref="Q204" si="209">+Q202-Q203</f>
        <v>8.2880000000000002E-3</v>
      </c>
      <c r="R204" s="80">
        <f t="shared" ref="R204" si="210">+R202-R203</f>
        <v>7.9140000000000009E-3</v>
      </c>
      <c r="S204" s="80">
        <f t="shared" ref="S204" si="211">+S202-S203</f>
        <v>7.5530000000000007E-3</v>
      </c>
      <c r="T204" s="80">
        <f t="shared" ref="T204" si="212">+T202-T203</f>
        <v>7.2049999999999996E-3</v>
      </c>
      <c r="U204" s="80">
        <f t="shared" ref="U204" si="213">+U202-U203</f>
        <v>6.8679999999999991E-3</v>
      </c>
      <c r="V204" s="80">
        <f t="shared" ref="V204" si="214">+V202-V203</f>
        <v>6.6809999999999994E-3</v>
      </c>
      <c r="W204" s="80">
        <f t="shared" ref="W204" si="215">+W202-W203</f>
        <v>6.4969999999999993E-3</v>
      </c>
      <c r="X204" s="80">
        <f t="shared" ref="X204" si="216">+X202-X203</f>
        <v>6.3159999999999987E-3</v>
      </c>
      <c r="Y204" s="80">
        <f t="shared" ref="Y204" si="217">+Y202-Y203</f>
        <v>6.1389999999999986E-3</v>
      </c>
      <c r="Z204" s="80">
        <f t="shared" ref="Z204" si="218">+Z202-Z203</f>
        <v>5.9650000000000016E-3</v>
      </c>
      <c r="AA204" s="80">
        <f t="shared" ref="AA204" si="219">+AA202-AA203</f>
        <v>5.7940000000000005E-3</v>
      </c>
      <c r="AB204" s="80">
        <f t="shared" ref="AB204" si="220">+AB202-AB203</f>
        <v>5.6259999999999991E-3</v>
      </c>
      <c r="AC204" s="80">
        <f t="shared" ref="AC204" si="221">+AC202-AC203</f>
        <v>5.4599999999999996E-3</v>
      </c>
      <c r="AD204" s="80">
        <f t="shared" ref="AD204" si="222">+AD202-AD203</f>
        <v>5.2980000000000006E-3</v>
      </c>
      <c r="AE204" s="80">
        <f t="shared" ref="AE204" si="223">+AE202-AE203</f>
        <v>5.1390000000000012E-3</v>
      </c>
      <c r="AF204" s="80">
        <f t="shared" ref="AF204" si="224">+AF202-AF203</f>
        <v>5.0900000000000008E-3</v>
      </c>
      <c r="AG204" s="80">
        <f t="shared" ref="AG204" si="225">+AG202-AG203</f>
        <v>4.9440000000000005E-3</v>
      </c>
      <c r="AH204" s="80">
        <f t="shared" ref="AH204" si="226">+AH202-AH203</f>
        <v>4.7999999999999987E-3</v>
      </c>
      <c r="AI204" s="80">
        <f t="shared" ref="AI204" si="227">+AI202-AI203</f>
        <v>4.5290000000000018E-3</v>
      </c>
      <c r="AJ204" s="80">
        <f t="shared" ref="AJ204" si="228">+AJ202-AJ203</f>
        <v>4.3830000000000015E-3</v>
      </c>
      <c r="AK204" s="1"/>
      <c r="AL204" s="11"/>
      <c r="AM204" s="1"/>
    </row>
    <row r="205" spans="1:39" ht="15.75">
      <c r="A205" s="3" t="s">
        <v>57</v>
      </c>
      <c r="B205" s="3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1"/>
      <c r="AL205" s="11"/>
      <c r="AM205" s="1"/>
    </row>
    <row r="206" spans="1:39" ht="15.75">
      <c r="A206" s="3"/>
      <c r="B206" s="25"/>
      <c r="AK206" s="1"/>
      <c r="AL206" s="14"/>
      <c r="AM206" s="1"/>
    </row>
    <row r="207" spans="1:39" ht="15.75">
      <c r="A207" s="19"/>
      <c r="AK207" s="1"/>
      <c r="AL207" s="14"/>
      <c r="AM207" s="1"/>
    </row>
    <row r="208" spans="1:39" ht="15.75">
      <c r="A208" s="91" t="s">
        <v>66</v>
      </c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1"/>
      <c r="AL208" s="1"/>
      <c r="AM208" s="1"/>
    </row>
    <row r="209" spans="1:39" ht="16.5" thickBot="1">
      <c r="A209" s="2"/>
      <c r="B209" s="2"/>
      <c r="C209" s="54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54"/>
      <c r="AF209" s="54"/>
      <c r="AG209" s="54"/>
      <c r="AH209" s="54"/>
      <c r="AI209" s="54"/>
      <c r="AJ209" s="54"/>
      <c r="AK209" s="1"/>
      <c r="AL209" s="1"/>
      <c r="AM209" s="1"/>
    </row>
    <row r="210" spans="1:39" ht="15.75">
      <c r="A210" s="4"/>
      <c r="B210" s="55"/>
      <c r="C210" s="55"/>
      <c r="D210" s="56"/>
      <c r="E210" s="4"/>
      <c r="F210" s="57">
        <f>+F181</f>
        <v>2015</v>
      </c>
      <c r="G210" s="57">
        <f t="shared" ref="G210:AJ211" si="229">+G181</f>
        <v>2016</v>
      </c>
      <c r="H210" s="57">
        <f t="shared" si="229"/>
        <v>2017</v>
      </c>
      <c r="I210" s="57">
        <f t="shared" si="229"/>
        <v>2018</v>
      </c>
      <c r="J210" s="57">
        <f t="shared" si="229"/>
        <v>2019</v>
      </c>
      <c r="K210" s="57">
        <f t="shared" si="229"/>
        <v>2020</v>
      </c>
      <c r="L210" s="57">
        <f t="shared" si="229"/>
        <v>2021</v>
      </c>
      <c r="M210" s="57">
        <f t="shared" si="229"/>
        <v>2022</v>
      </c>
      <c r="N210" s="57">
        <f t="shared" si="229"/>
        <v>2023</v>
      </c>
      <c r="O210" s="57">
        <f t="shared" si="229"/>
        <v>2024</v>
      </c>
      <c r="P210" s="57">
        <f t="shared" si="229"/>
        <v>2025</v>
      </c>
      <c r="Q210" s="57">
        <f t="shared" si="229"/>
        <v>2026</v>
      </c>
      <c r="R210" s="57">
        <f t="shared" si="229"/>
        <v>2027</v>
      </c>
      <c r="S210" s="57">
        <f t="shared" si="229"/>
        <v>2028</v>
      </c>
      <c r="T210" s="57">
        <f t="shared" si="229"/>
        <v>2029</v>
      </c>
      <c r="U210" s="57">
        <f t="shared" si="229"/>
        <v>2030</v>
      </c>
      <c r="V210" s="57">
        <f t="shared" si="229"/>
        <v>2031</v>
      </c>
      <c r="W210" s="57">
        <f t="shared" si="229"/>
        <v>2032</v>
      </c>
      <c r="X210" s="57">
        <f t="shared" si="229"/>
        <v>2033</v>
      </c>
      <c r="Y210" s="57">
        <f t="shared" si="229"/>
        <v>2034</v>
      </c>
      <c r="Z210" s="57">
        <f t="shared" si="229"/>
        <v>2035</v>
      </c>
      <c r="AA210" s="57">
        <f t="shared" si="229"/>
        <v>2036</v>
      </c>
      <c r="AB210" s="57">
        <f t="shared" si="229"/>
        <v>2037</v>
      </c>
      <c r="AC210" s="57">
        <f t="shared" si="229"/>
        <v>2038</v>
      </c>
      <c r="AD210" s="57">
        <f t="shared" si="229"/>
        <v>2039</v>
      </c>
      <c r="AE210" s="57">
        <f t="shared" si="229"/>
        <v>2040</v>
      </c>
      <c r="AF210" s="57">
        <f t="shared" si="229"/>
        <v>2041</v>
      </c>
      <c r="AG210" s="57">
        <f t="shared" si="229"/>
        <v>2042</v>
      </c>
      <c r="AH210" s="57">
        <f t="shared" si="229"/>
        <v>2043</v>
      </c>
      <c r="AI210" s="57">
        <f t="shared" si="229"/>
        <v>2044</v>
      </c>
      <c r="AJ210" s="57">
        <f t="shared" si="229"/>
        <v>2045</v>
      </c>
      <c r="AK210" s="5"/>
      <c r="AL210" s="1"/>
      <c r="AM210" s="1"/>
    </row>
    <row r="211" spans="1:39" ht="16.5" thickBot="1">
      <c r="A211" s="18"/>
      <c r="B211" s="58"/>
      <c r="C211" s="58"/>
      <c r="D211" s="58"/>
      <c r="E211" s="58"/>
      <c r="F211" s="58" t="str">
        <f>+F182</f>
        <v>1º Ano</v>
      </c>
      <c r="G211" s="58" t="str">
        <f t="shared" si="229"/>
        <v>2º Ano</v>
      </c>
      <c r="H211" s="58" t="str">
        <f t="shared" si="229"/>
        <v>3º Ano</v>
      </c>
      <c r="I211" s="58" t="str">
        <f t="shared" si="229"/>
        <v>4º Ano</v>
      </c>
      <c r="J211" s="58" t="str">
        <f t="shared" si="229"/>
        <v>5º Ano</v>
      </c>
      <c r="K211" s="58" t="str">
        <f t="shared" si="229"/>
        <v>6º Ano</v>
      </c>
      <c r="L211" s="58" t="str">
        <f t="shared" si="229"/>
        <v>7º Ano</v>
      </c>
      <c r="M211" s="58" t="str">
        <f t="shared" si="229"/>
        <v>8º Ano</v>
      </c>
      <c r="N211" s="58" t="str">
        <f t="shared" si="229"/>
        <v>9º Ano</v>
      </c>
      <c r="O211" s="58" t="str">
        <f t="shared" si="229"/>
        <v>10º Ano</v>
      </c>
      <c r="P211" s="58" t="str">
        <f t="shared" si="229"/>
        <v>11º Ano</v>
      </c>
      <c r="Q211" s="58" t="str">
        <f t="shared" si="229"/>
        <v>12º Ano</v>
      </c>
      <c r="R211" s="58" t="str">
        <f t="shared" si="229"/>
        <v>13º Ano</v>
      </c>
      <c r="S211" s="58" t="str">
        <f t="shared" si="229"/>
        <v>14º Ano</v>
      </c>
      <c r="T211" s="58" t="str">
        <f t="shared" si="229"/>
        <v>15º Ano</v>
      </c>
      <c r="U211" s="58" t="str">
        <f t="shared" si="229"/>
        <v>16º Ano</v>
      </c>
      <c r="V211" s="58" t="str">
        <f t="shared" si="229"/>
        <v>17º Ano</v>
      </c>
      <c r="W211" s="58" t="str">
        <f t="shared" si="229"/>
        <v>18º Ano</v>
      </c>
      <c r="X211" s="58" t="str">
        <f t="shared" si="229"/>
        <v>19º Ano</v>
      </c>
      <c r="Y211" s="58" t="str">
        <f t="shared" si="229"/>
        <v>20º Ano</v>
      </c>
      <c r="Z211" s="58" t="str">
        <f t="shared" si="229"/>
        <v>21º Ano</v>
      </c>
      <c r="AA211" s="58" t="str">
        <f t="shared" si="229"/>
        <v>22º Ano</v>
      </c>
      <c r="AB211" s="58" t="str">
        <f t="shared" si="229"/>
        <v>23º Ano</v>
      </c>
      <c r="AC211" s="58" t="str">
        <f t="shared" si="229"/>
        <v>24º Ano</v>
      </c>
      <c r="AD211" s="58" t="str">
        <f t="shared" si="229"/>
        <v>25º Ano</v>
      </c>
      <c r="AE211" s="58" t="str">
        <f t="shared" si="229"/>
        <v>26º Ano</v>
      </c>
      <c r="AF211" s="58" t="str">
        <f t="shared" si="229"/>
        <v>27º Ano</v>
      </c>
      <c r="AG211" s="58" t="str">
        <f t="shared" si="229"/>
        <v>28º Ano</v>
      </c>
      <c r="AH211" s="58" t="str">
        <f t="shared" si="229"/>
        <v>29º Ano</v>
      </c>
      <c r="AI211" s="58" t="str">
        <f t="shared" si="229"/>
        <v>30º Ano</v>
      </c>
      <c r="AJ211" s="58" t="str">
        <f t="shared" si="229"/>
        <v>31º Ano</v>
      </c>
      <c r="AK211" s="5"/>
      <c r="AL211" s="1"/>
      <c r="AM211" s="1"/>
    </row>
    <row r="212" spans="1:39" ht="15.75">
      <c r="A212" s="6" t="s">
        <v>31</v>
      </c>
      <c r="B212" s="6"/>
      <c r="C212" s="6"/>
      <c r="D212" s="3"/>
      <c r="E212" s="3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4"/>
      <c r="AF212" s="54"/>
      <c r="AG212" s="54"/>
      <c r="AH212" s="54"/>
      <c r="AI212" s="54"/>
      <c r="AJ212" s="54"/>
      <c r="AK212" s="1"/>
      <c r="AL212" s="7"/>
      <c r="AM212" s="1"/>
    </row>
    <row r="213" spans="1:39" ht="15.75">
      <c r="A213" s="8" t="s">
        <v>32</v>
      </c>
      <c r="B213" s="2"/>
      <c r="C213" s="2"/>
      <c r="D213" s="8"/>
      <c r="E213" s="8"/>
      <c r="F213" s="61">
        <v>1758320</v>
      </c>
      <c r="G213" s="61">
        <v>1803818</v>
      </c>
      <c r="H213" s="61">
        <v>1850494</v>
      </c>
      <c r="I213" s="61">
        <v>1898377</v>
      </c>
      <c r="J213" s="61">
        <v>1947500</v>
      </c>
      <c r="K213" s="61">
        <v>1997894</v>
      </c>
      <c r="L213" s="61">
        <v>2049591</v>
      </c>
      <c r="M213" s="61">
        <v>2102626</v>
      </c>
      <c r="N213" s="61">
        <v>2157034</v>
      </c>
      <c r="O213" s="61">
        <v>2212850</v>
      </c>
      <c r="P213" s="61">
        <v>2328851</v>
      </c>
      <c r="Q213" s="61">
        <v>2389112</v>
      </c>
      <c r="R213" s="61">
        <v>2450933</v>
      </c>
      <c r="S213" s="61">
        <v>2514353</v>
      </c>
      <c r="T213" s="61">
        <v>2579415</v>
      </c>
      <c r="U213" s="61">
        <v>2646160</v>
      </c>
      <c r="V213" s="61">
        <v>2696301</v>
      </c>
      <c r="W213" s="61">
        <v>2747393</v>
      </c>
      <c r="X213" s="61">
        <v>2799452</v>
      </c>
      <c r="Y213" s="61">
        <v>2852499</v>
      </c>
      <c r="Z213" s="61">
        <v>2906550</v>
      </c>
      <c r="AA213" s="61">
        <v>2961625</v>
      </c>
      <c r="AB213" s="61">
        <v>3017744</v>
      </c>
      <c r="AC213" s="61">
        <v>3074927</v>
      </c>
      <c r="AD213" s="61">
        <v>3133193</v>
      </c>
      <c r="AE213" s="61">
        <v>3192563</v>
      </c>
      <c r="AF213" s="61">
        <v>3211345</v>
      </c>
      <c r="AG213" s="61">
        <v>3268360</v>
      </c>
      <c r="AH213" s="61">
        <v>3326386</v>
      </c>
      <c r="AI213" s="61">
        <v>3441508</v>
      </c>
      <c r="AJ213" s="61">
        <v>3506720</v>
      </c>
      <c r="AK213" s="1"/>
      <c r="AL213" s="7">
        <f>SUM(F213:AJ213)</f>
        <v>80823894</v>
      </c>
      <c r="AM213" s="1"/>
    </row>
    <row r="214" spans="1:39" ht="15.75">
      <c r="A214" s="6"/>
      <c r="B214" s="62" t="s">
        <v>33</v>
      </c>
      <c r="C214" s="62" t="s">
        <v>34</v>
      </c>
      <c r="D214" s="62" t="s">
        <v>35</v>
      </c>
      <c r="E214" s="62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4"/>
      <c r="AF214" s="54"/>
      <c r="AG214" s="54"/>
      <c r="AH214" s="54"/>
      <c r="AI214" s="54"/>
      <c r="AJ214" s="54"/>
      <c r="AK214" s="1"/>
      <c r="AL214" s="7"/>
      <c r="AM214" s="1"/>
    </row>
    <row r="215" spans="1:39" ht="15.75">
      <c r="A215" s="2" t="s">
        <v>55</v>
      </c>
      <c r="B215" s="63" t="s">
        <v>36</v>
      </c>
      <c r="C215" s="63" t="s">
        <v>36</v>
      </c>
      <c r="D215" s="63" t="s">
        <v>36</v>
      </c>
      <c r="E215" s="63" t="s">
        <v>37</v>
      </c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8"/>
      <c r="AF215" s="8"/>
      <c r="AG215" s="8"/>
      <c r="AH215" s="8"/>
      <c r="AI215" s="8"/>
      <c r="AJ215" s="8"/>
      <c r="AK215" s="1"/>
      <c r="AL215" s="7"/>
      <c r="AM215" s="1" t="s">
        <v>33</v>
      </c>
    </row>
    <row r="216" spans="1:39" ht="15.75">
      <c r="A216" s="3" t="s">
        <v>38</v>
      </c>
      <c r="B216" s="64">
        <v>6.8000000000000005E-4</v>
      </c>
      <c r="C216" s="64">
        <v>7.4999999999999993E-5</v>
      </c>
      <c r="D216" s="64">
        <v>7.5500000000000003E-4</v>
      </c>
      <c r="E216" s="65">
        <v>3.82</v>
      </c>
      <c r="F216" s="59">
        <v>1360000</v>
      </c>
      <c r="G216" s="59">
        <v>1394905</v>
      </c>
      <c r="H216" s="59">
        <v>1430706</v>
      </c>
      <c r="I216" s="59">
        <v>1467426</v>
      </c>
      <c r="J216" s="59">
        <v>1505088</v>
      </c>
      <c r="K216" s="59">
        <v>1543716</v>
      </c>
      <c r="L216" s="59">
        <v>1583336</v>
      </c>
      <c r="M216" s="59">
        <v>1623973</v>
      </c>
      <c r="N216" s="59">
        <v>1665653</v>
      </c>
      <c r="O216" s="59">
        <v>1708402</v>
      </c>
      <c r="P216" s="59">
        <v>1797222</v>
      </c>
      <c r="Q216" s="59">
        <v>1843348</v>
      </c>
      <c r="R216" s="59">
        <v>1890658</v>
      </c>
      <c r="S216" s="59">
        <v>1939183</v>
      </c>
      <c r="T216" s="59">
        <v>1988953</v>
      </c>
      <c r="U216" s="59">
        <v>2040000</v>
      </c>
      <c r="V216" s="59">
        <v>2068919</v>
      </c>
      <c r="W216" s="59">
        <v>2098251</v>
      </c>
      <c r="X216" s="59">
        <v>2128003</v>
      </c>
      <c r="Y216" s="59">
        <v>2158180</v>
      </c>
      <c r="Z216" s="59">
        <v>2188788</v>
      </c>
      <c r="AA216" s="59">
        <v>2219833</v>
      </c>
      <c r="AB216" s="59">
        <v>2251323</v>
      </c>
      <c r="AC216" s="59">
        <v>2283263</v>
      </c>
      <c r="AD216" s="59">
        <v>2315658</v>
      </c>
      <c r="AE216" s="59">
        <v>2348518</v>
      </c>
      <c r="AF216" s="59">
        <v>2358882</v>
      </c>
      <c r="AG216" s="59">
        <v>2390254</v>
      </c>
      <c r="AH216" s="59">
        <v>2422046</v>
      </c>
      <c r="AI216" s="59">
        <v>2484723</v>
      </c>
      <c r="AJ216" s="59">
        <v>2520000</v>
      </c>
      <c r="AK216" s="1"/>
      <c r="AL216" s="7">
        <f>SUM(F216:AJ216)</f>
        <v>61019210</v>
      </c>
      <c r="AM216" s="9">
        <v>0.9</v>
      </c>
    </row>
    <row r="217" spans="1:39" ht="15.75">
      <c r="A217" s="3" t="s">
        <v>39</v>
      </c>
      <c r="B217" s="64">
        <v>8.6700000000000006E-3</v>
      </c>
      <c r="C217" s="64">
        <v>9.6299999999999999E-4</v>
      </c>
      <c r="D217" s="64">
        <v>9.6329999999999992E-3</v>
      </c>
      <c r="E217" s="65">
        <v>48.78</v>
      </c>
      <c r="F217" s="59">
        <v>16936277</v>
      </c>
      <c r="G217" s="59">
        <v>17374697</v>
      </c>
      <c r="H217" s="59">
        <v>17824467</v>
      </c>
      <c r="I217" s="59">
        <v>18285880</v>
      </c>
      <c r="J217" s="59">
        <v>18759237</v>
      </c>
      <c r="K217" s="59">
        <v>19244847</v>
      </c>
      <c r="L217" s="59">
        <v>19743028</v>
      </c>
      <c r="M217" s="59">
        <v>20254106</v>
      </c>
      <c r="N217" s="59">
        <v>20778413</v>
      </c>
      <c r="O217" s="59">
        <v>21316293</v>
      </c>
      <c r="P217" s="59">
        <v>22434185</v>
      </c>
      <c r="Q217" s="59">
        <v>23014926</v>
      </c>
      <c r="R217" s="59">
        <v>23610702</v>
      </c>
      <c r="S217" s="59">
        <v>24221900</v>
      </c>
      <c r="T217" s="59">
        <v>24848919</v>
      </c>
      <c r="U217" s="59">
        <v>25492170</v>
      </c>
      <c r="V217" s="59">
        <v>25975261</v>
      </c>
      <c r="W217" s="59">
        <v>26467507</v>
      </c>
      <c r="X217" s="59">
        <v>26969081</v>
      </c>
      <c r="Y217" s="59">
        <v>27480160</v>
      </c>
      <c r="Z217" s="59">
        <v>28000925</v>
      </c>
      <c r="AA217" s="59">
        <v>28531558</v>
      </c>
      <c r="AB217" s="59">
        <v>29072247</v>
      </c>
      <c r="AC217" s="59">
        <v>29623183</v>
      </c>
      <c r="AD217" s="59">
        <v>30184559</v>
      </c>
      <c r="AE217" s="59">
        <v>30756573</v>
      </c>
      <c r="AF217" s="59">
        <v>30937541</v>
      </c>
      <c r="AG217" s="59">
        <v>31486859</v>
      </c>
      <c r="AH217" s="59">
        <v>32045930</v>
      </c>
      <c r="AI217" s="59">
        <v>33155104</v>
      </c>
      <c r="AJ217" s="60">
        <v>33783412</v>
      </c>
      <c r="AK217" s="1"/>
      <c r="AL217" s="7">
        <f t="shared" ref="AL217:AL228" si="230">SUM(F217:AJ217)</f>
        <v>778609947</v>
      </c>
      <c r="AM217" s="9">
        <v>0.9</v>
      </c>
    </row>
    <row r="218" spans="1:39" ht="15.75">
      <c r="A218" s="3" t="s">
        <v>40</v>
      </c>
      <c r="B218" s="64">
        <v>5.3000000000000001E-5</v>
      </c>
      <c r="C218" s="64">
        <v>6.9999999999999999E-6</v>
      </c>
      <c r="D218" s="64">
        <v>6.0000000000000002E-5</v>
      </c>
      <c r="E218" s="65">
        <v>0.3</v>
      </c>
      <c r="F218" s="59">
        <v>104445</v>
      </c>
      <c r="G218" s="59">
        <v>107295</v>
      </c>
      <c r="H218" s="59">
        <v>110223</v>
      </c>
      <c r="I218" s="59">
        <v>113231</v>
      </c>
      <c r="J218" s="59">
        <v>116321</v>
      </c>
      <c r="K218" s="59">
        <v>119495</v>
      </c>
      <c r="L218" s="59">
        <v>122756</v>
      </c>
      <c r="M218" s="59">
        <v>126106</v>
      </c>
      <c r="N218" s="59">
        <v>129547</v>
      </c>
      <c r="O218" s="59">
        <v>133083</v>
      </c>
      <c r="P218" s="59">
        <v>140445</v>
      </c>
      <c r="Q218" s="59">
        <v>144278</v>
      </c>
      <c r="R218" s="59">
        <v>148215</v>
      </c>
      <c r="S218" s="59">
        <v>152260</v>
      </c>
      <c r="T218" s="59">
        <v>156415</v>
      </c>
      <c r="U218" s="59">
        <v>160683</v>
      </c>
      <c r="V218" s="59">
        <v>163307</v>
      </c>
      <c r="W218" s="59">
        <v>165973</v>
      </c>
      <c r="X218" s="59">
        <v>168683</v>
      </c>
      <c r="Y218" s="59">
        <v>171438</v>
      </c>
      <c r="Z218" s="59">
        <v>174237</v>
      </c>
      <c r="AA218" s="59">
        <v>177082</v>
      </c>
      <c r="AB218" s="59">
        <v>179974</v>
      </c>
      <c r="AC218" s="59">
        <v>182912</v>
      </c>
      <c r="AD218" s="59">
        <v>185899</v>
      </c>
      <c r="AE218" s="59">
        <v>188935</v>
      </c>
      <c r="AF218" s="59">
        <v>189893</v>
      </c>
      <c r="AG218" s="59">
        <v>192799</v>
      </c>
      <c r="AH218" s="59">
        <v>195749</v>
      </c>
      <c r="AI218" s="59">
        <v>201580</v>
      </c>
      <c r="AJ218" s="60">
        <v>204872</v>
      </c>
      <c r="AK218" s="1"/>
      <c r="AL218" s="7">
        <f t="shared" si="230"/>
        <v>4828131</v>
      </c>
      <c r="AM218" s="9">
        <v>0.88</v>
      </c>
    </row>
    <row r="219" spans="1:39" ht="15.75">
      <c r="A219" s="3" t="s">
        <v>41</v>
      </c>
      <c r="B219" s="64">
        <v>1.8109999999999999E-3</v>
      </c>
      <c r="C219" s="64">
        <v>6.0300000000000002E-4</v>
      </c>
      <c r="D219" s="64">
        <v>2.4139999999999999E-3</v>
      </c>
      <c r="E219" s="65">
        <v>12.22</v>
      </c>
      <c r="F219" s="59">
        <v>4238806</v>
      </c>
      <c r="G219" s="59">
        <v>4350960</v>
      </c>
      <c r="H219" s="59">
        <v>4466081</v>
      </c>
      <c r="I219" s="59">
        <v>4584248</v>
      </c>
      <c r="J219" s="59">
        <v>4705542</v>
      </c>
      <c r="K219" s="59">
        <v>4830045</v>
      </c>
      <c r="L219" s="59">
        <v>4957842</v>
      </c>
      <c r="M219" s="59">
        <v>5089021</v>
      </c>
      <c r="N219" s="59">
        <v>5223670</v>
      </c>
      <c r="O219" s="59">
        <v>5361883</v>
      </c>
      <c r="P219" s="59">
        <v>5649374</v>
      </c>
      <c r="Q219" s="59">
        <v>5798850</v>
      </c>
      <c r="R219" s="59">
        <v>5952281</v>
      </c>
      <c r="S219" s="59">
        <v>6109771</v>
      </c>
      <c r="T219" s="59">
        <v>6271428</v>
      </c>
      <c r="U219" s="59">
        <v>6437363</v>
      </c>
      <c r="V219" s="59">
        <v>6550922</v>
      </c>
      <c r="W219" s="59">
        <v>6666485</v>
      </c>
      <c r="X219" s="59">
        <v>6784086</v>
      </c>
      <c r="Y219" s="59">
        <v>6903761</v>
      </c>
      <c r="Z219" s="59">
        <v>7025548</v>
      </c>
      <c r="AA219" s="59">
        <v>7149483</v>
      </c>
      <c r="AB219" s="59">
        <v>7275605</v>
      </c>
      <c r="AC219" s="59">
        <v>7403951</v>
      </c>
      <c r="AD219" s="59">
        <v>7534561</v>
      </c>
      <c r="AE219" s="59">
        <v>7667476</v>
      </c>
      <c r="AF219" s="59">
        <v>7709491</v>
      </c>
      <c r="AG219" s="59">
        <v>7836921</v>
      </c>
      <c r="AH219" s="59">
        <v>7966458</v>
      </c>
      <c r="AI219" s="59">
        <v>8222998</v>
      </c>
      <c r="AJ219" s="60">
        <v>8368057</v>
      </c>
      <c r="AK219" s="1"/>
      <c r="AL219" s="7">
        <f t="shared" si="230"/>
        <v>195092968</v>
      </c>
      <c r="AM219" s="9">
        <v>0.75</v>
      </c>
    </row>
    <row r="220" spans="1:39" ht="15.75">
      <c r="A220" s="3" t="s">
        <v>42</v>
      </c>
      <c r="B220" s="64">
        <v>2.9E-4</v>
      </c>
      <c r="C220" s="64">
        <v>9.7E-5</v>
      </c>
      <c r="D220" s="64">
        <v>3.8699999999999997E-4</v>
      </c>
      <c r="E220" s="65">
        <v>1.96</v>
      </c>
      <c r="F220" s="59">
        <v>675973</v>
      </c>
      <c r="G220" s="59">
        <v>694420</v>
      </c>
      <c r="H220" s="59">
        <v>713371</v>
      </c>
      <c r="I220" s="59">
        <v>732838</v>
      </c>
      <c r="J220" s="59">
        <v>752837</v>
      </c>
      <c r="K220" s="59">
        <v>773382</v>
      </c>
      <c r="L220" s="59">
        <v>794487</v>
      </c>
      <c r="M220" s="59">
        <v>816168</v>
      </c>
      <c r="N220" s="59">
        <v>838441</v>
      </c>
      <c r="O220" s="59">
        <v>861322</v>
      </c>
      <c r="P220" s="59">
        <v>908974</v>
      </c>
      <c r="Q220" s="59">
        <v>933779</v>
      </c>
      <c r="R220" s="59">
        <v>959262</v>
      </c>
      <c r="S220" s="59">
        <v>985440</v>
      </c>
      <c r="T220" s="59">
        <v>1012332</v>
      </c>
      <c r="U220" s="59">
        <v>1039958</v>
      </c>
      <c r="V220" s="59">
        <v>1056939</v>
      </c>
      <c r="W220" s="59">
        <v>1074197</v>
      </c>
      <c r="X220" s="59">
        <v>1091736</v>
      </c>
      <c r="Y220" s="59">
        <v>1109563</v>
      </c>
      <c r="Z220" s="59">
        <v>1127680</v>
      </c>
      <c r="AA220" s="59">
        <v>1146093</v>
      </c>
      <c r="AB220" s="59">
        <v>1164807</v>
      </c>
      <c r="AC220" s="59">
        <v>1183826</v>
      </c>
      <c r="AD220" s="59">
        <v>1203156</v>
      </c>
      <c r="AE220" s="59">
        <v>1222801</v>
      </c>
      <c r="AF220" s="59">
        <v>1229006</v>
      </c>
      <c r="AG220" s="59">
        <v>1247810</v>
      </c>
      <c r="AH220" s="59">
        <v>1266901</v>
      </c>
      <c r="AI220" s="59">
        <v>1304643</v>
      </c>
      <c r="AJ220" s="60">
        <v>1325946</v>
      </c>
      <c r="AK220" s="1"/>
      <c r="AL220" s="7">
        <f t="shared" si="230"/>
        <v>31248088</v>
      </c>
      <c r="AM220" s="9">
        <v>0.75</v>
      </c>
    </row>
    <row r="221" spans="1:39" ht="15.75">
      <c r="A221" s="3" t="s">
        <v>43</v>
      </c>
      <c r="B221" s="64">
        <v>1.3940000000000001E-3</v>
      </c>
      <c r="C221" s="64">
        <v>3.4900000000000003E-4</v>
      </c>
      <c r="D221" s="64">
        <v>1.743E-3</v>
      </c>
      <c r="E221" s="65">
        <v>8.83</v>
      </c>
      <c r="F221" s="59">
        <v>3042460</v>
      </c>
      <c r="G221" s="59">
        <v>3124463</v>
      </c>
      <c r="H221" s="59">
        <v>3208676</v>
      </c>
      <c r="I221" s="59">
        <v>3295159</v>
      </c>
      <c r="J221" s="59">
        <v>3383973</v>
      </c>
      <c r="K221" s="59">
        <v>3475180</v>
      </c>
      <c r="L221" s="59">
        <v>3568846</v>
      </c>
      <c r="M221" s="59">
        <v>3665037</v>
      </c>
      <c r="N221" s="59">
        <v>3763820</v>
      </c>
      <c r="O221" s="59">
        <v>3865265</v>
      </c>
      <c r="P221" s="59">
        <v>4076433</v>
      </c>
      <c r="Q221" s="59">
        <v>4186304</v>
      </c>
      <c r="R221" s="59">
        <v>4299137</v>
      </c>
      <c r="S221" s="59">
        <v>4415011</v>
      </c>
      <c r="T221" s="59">
        <v>4534008</v>
      </c>
      <c r="U221" s="59">
        <v>4656212</v>
      </c>
      <c r="V221" s="59">
        <v>4738380</v>
      </c>
      <c r="W221" s="59">
        <v>4821998</v>
      </c>
      <c r="X221" s="59">
        <v>4907092</v>
      </c>
      <c r="Y221" s="59">
        <v>4993687</v>
      </c>
      <c r="Z221" s="59">
        <v>5081810</v>
      </c>
      <c r="AA221" s="59">
        <v>5171489</v>
      </c>
      <c r="AB221" s="59">
        <v>5262750</v>
      </c>
      <c r="AC221" s="59">
        <v>5355622</v>
      </c>
      <c r="AD221" s="59">
        <v>5450132</v>
      </c>
      <c r="AE221" s="59">
        <v>5546311</v>
      </c>
      <c r="AF221" s="59">
        <v>5576713</v>
      </c>
      <c r="AG221" s="59">
        <v>5668924</v>
      </c>
      <c r="AH221" s="59">
        <v>5762659</v>
      </c>
      <c r="AI221" s="59">
        <v>5948299</v>
      </c>
      <c r="AJ221" s="60">
        <v>6053268</v>
      </c>
      <c r="AK221" s="1"/>
      <c r="AL221" s="7">
        <f t="shared" si="230"/>
        <v>140899118</v>
      </c>
      <c r="AM221" s="9">
        <v>0.8</v>
      </c>
    </row>
    <row r="222" spans="1:39" ht="15.75">
      <c r="A222" s="3" t="s">
        <v>44</v>
      </c>
      <c r="B222" s="64">
        <v>1.95E-4</v>
      </c>
      <c r="C222" s="64">
        <v>4.8999999999999998E-5</v>
      </c>
      <c r="D222" s="64">
        <v>2.4399999999999999E-4</v>
      </c>
      <c r="E222" s="65">
        <v>1.24</v>
      </c>
      <c r="F222" s="59">
        <v>419220</v>
      </c>
      <c r="G222" s="59">
        <v>430946</v>
      </c>
      <c r="H222" s="59">
        <v>442999</v>
      </c>
      <c r="I222" s="59">
        <v>455390</v>
      </c>
      <c r="J222" s="59">
        <v>468127</v>
      </c>
      <c r="K222" s="59">
        <v>481220</v>
      </c>
      <c r="L222" s="59">
        <v>494680</v>
      </c>
      <c r="M222" s="59">
        <v>508516</v>
      </c>
      <c r="N222" s="59">
        <v>522739</v>
      </c>
      <c r="O222" s="59">
        <v>537360</v>
      </c>
      <c r="P222" s="59">
        <v>567840</v>
      </c>
      <c r="Q222" s="59">
        <v>583723</v>
      </c>
      <c r="R222" s="59">
        <v>600050</v>
      </c>
      <c r="S222" s="59">
        <v>616833</v>
      </c>
      <c r="T222" s="59">
        <v>634086</v>
      </c>
      <c r="U222" s="59">
        <v>651821</v>
      </c>
      <c r="V222" s="59">
        <v>663655</v>
      </c>
      <c r="W222" s="59">
        <v>675704</v>
      </c>
      <c r="X222" s="59">
        <v>687972</v>
      </c>
      <c r="Y222" s="59">
        <v>700462</v>
      </c>
      <c r="Z222" s="59">
        <v>713180</v>
      </c>
      <c r="AA222" s="59">
        <v>726128</v>
      </c>
      <c r="AB222" s="59">
        <v>739311</v>
      </c>
      <c r="AC222" s="59">
        <v>752733</v>
      </c>
      <c r="AD222" s="59">
        <v>766400</v>
      </c>
      <c r="AE222" s="59">
        <v>780314</v>
      </c>
      <c r="AF222" s="59">
        <v>784714</v>
      </c>
      <c r="AG222" s="59">
        <v>798063</v>
      </c>
      <c r="AH222" s="59">
        <v>811639</v>
      </c>
      <c r="AI222" s="59">
        <v>838544</v>
      </c>
      <c r="AJ222" s="60">
        <v>853768</v>
      </c>
      <c r="AK222" s="1"/>
      <c r="AL222" s="7">
        <f t="shared" si="230"/>
        <v>19708137</v>
      </c>
      <c r="AM222" s="9">
        <v>0.8</v>
      </c>
    </row>
    <row r="223" spans="1:39" ht="15.75">
      <c r="A223" s="3" t="s">
        <v>45</v>
      </c>
      <c r="B223" s="64">
        <v>3.9800000000000002E-4</v>
      </c>
      <c r="C223" s="64">
        <v>2.14E-4</v>
      </c>
      <c r="D223" s="64">
        <v>6.1200000000000002E-4</v>
      </c>
      <c r="E223" s="65">
        <v>3.1</v>
      </c>
      <c r="F223" s="59">
        <v>1595744</v>
      </c>
      <c r="G223" s="59">
        <v>1595744</v>
      </c>
      <c r="H223" s="59">
        <v>1595744</v>
      </c>
      <c r="I223" s="59">
        <v>1595744</v>
      </c>
      <c r="J223" s="59">
        <v>1595744</v>
      </c>
      <c r="K223" s="59">
        <v>1595744</v>
      </c>
      <c r="L223" s="59">
        <v>1595744</v>
      </c>
      <c r="M223" s="59">
        <v>1595744</v>
      </c>
      <c r="N223" s="59">
        <v>1595744</v>
      </c>
      <c r="O223" s="59">
        <v>1595744</v>
      </c>
      <c r="P223" s="59">
        <v>1595744</v>
      </c>
      <c r="Q223" s="59">
        <v>1595744</v>
      </c>
      <c r="R223" s="59">
        <v>1595744</v>
      </c>
      <c r="S223" s="59">
        <v>1595744</v>
      </c>
      <c r="T223" s="59">
        <v>1595744</v>
      </c>
      <c r="U223" s="59">
        <v>1595744</v>
      </c>
      <c r="V223" s="59">
        <v>1595744</v>
      </c>
      <c r="W223" s="59">
        <v>1595744</v>
      </c>
      <c r="X223" s="59">
        <v>1595744</v>
      </c>
      <c r="Y223" s="59">
        <v>1595744</v>
      </c>
      <c r="Z223" s="59">
        <v>1595744</v>
      </c>
      <c r="AA223" s="59">
        <v>1595744</v>
      </c>
      <c r="AB223" s="59">
        <v>1595744</v>
      </c>
      <c r="AC223" s="59">
        <v>1595744</v>
      </c>
      <c r="AD223" s="59">
        <v>1595744</v>
      </c>
      <c r="AE223" s="59">
        <v>1595744</v>
      </c>
      <c r="AF223" s="59">
        <v>1595744</v>
      </c>
      <c r="AG223" s="59">
        <v>1595744</v>
      </c>
      <c r="AH223" s="59">
        <v>1595744</v>
      </c>
      <c r="AI223" s="59">
        <v>1595744</v>
      </c>
      <c r="AJ223" s="60">
        <v>1595744</v>
      </c>
      <c r="AK223" s="1"/>
      <c r="AL223" s="7">
        <f t="shared" si="230"/>
        <v>49468064</v>
      </c>
      <c r="AM223" s="9">
        <v>0.65</v>
      </c>
    </row>
    <row r="224" spans="1:39" ht="15.75">
      <c r="A224" s="3" t="s">
        <v>46</v>
      </c>
      <c r="B224" s="64">
        <v>1.8209999999999999E-3</v>
      </c>
      <c r="C224" s="64">
        <v>4.0000000000000002E-4</v>
      </c>
      <c r="D224" s="64">
        <v>2.2209999999999999E-3</v>
      </c>
      <c r="E224" s="65">
        <v>11.25</v>
      </c>
      <c r="F224" s="59">
        <v>5790458</v>
      </c>
      <c r="G224" s="59">
        <v>5790458</v>
      </c>
      <c r="H224" s="59">
        <v>5790458</v>
      </c>
      <c r="I224" s="59">
        <v>5790458</v>
      </c>
      <c r="J224" s="59">
        <v>5790458</v>
      </c>
      <c r="K224" s="59">
        <v>5790458</v>
      </c>
      <c r="L224" s="59">
        <v>5790458</v>
      </c>
      <c r="M224" s="59">
        <v>5790458</v>
      </c>
      <c r="N224" s="59">
        <v>5790458</v>
      </c>
      <c r="O224" s="59">
        <v>5790458</v>
      </c>
      <c r="P224" s="59">
        <v>5790458</v>
      </c>
      <c r="Q224" s="59">
        <v>5790458</v>
      </c>
      <c r="R224" s="59">
        <v>5790458</v>
      </c>
      <c r="S224" s="59">
        <v>5790458</v>
      </c>
      <c r="T224" s="59">
        <v>5790458</v>
      </c>
      <c r="U224" s="59">
        <v>5790458</v>
      </c>
      <c r="V224" s="59">
        <v>5790458</v>
      </c>
      <c r="W224" s="59">
        <v>5790458</v>
      </c>
      <c r="X224" s="59">
        <v>5790458</v>
      </c>
      <c r="Y224" s="59">
        <v>5790458</v>
      </c>
      <c r="Z224" s="59">
        <v>5790458</v>
      </c>
      <c r="AA224" s="59">
        <v>5790458</v>
      </c>
      <c r="AB224" s="59">
        <v>5790458</v>
      </c>
      <c r="AC224" s="59">
        <v>5790458</v>
      </c>
      <c r="AD224" s="59">
        <v>5790458</v>
      </c>
      <c r="AE224" s="59">
        <v>5790458</v>
      </c>
      <c r="AF224" s="59">
        <v>5790458</v>
      </c>
      <c r="AG224" s="59">
        <v>5790458</v>
      </c>
      <c r="AH224" s="59">
        <v>5790458</v>
      </c>
      <c r="AI224" s="59">
        <v>5790458</v>
      </c>
      <c r="AJ224" s="60">
        <v>5790458</v>
      </c>
      <c r="AK224" s="1"/>
      <c r="AL224" s="7">
        <f t="shared" si="230"/>
        <v>179504198</v>
      </c>
      <c r="AM224" s="9">
        <v>0.82</v>
      </c>
    </row>
    <row r="225" spans="1:39" ht="15.75">
      <c r="A225" s="3" t="s">
        <v>47</v>
      </c>
      <c r="B225" s="64">
        <v>0</v>
      </c>
      <c r="C225" s="64">
        <v>8.4000000000000003E-4</v>
      </c>
      <c r="D225" s="64">
        <v>8.4000000000000003E-4</v>
      </c>
      <c r="E225" s="65">
        <v>4.25</v>
      </c>
      <c r="F225" s="59">
        <v>2190000</v>
      </c>
      <c r="G225" s="59">
        <v>2190000</v>
      </c>
      <c r="H225" s="59">
        <v>2190000</v>
      </c>
      <c r="I225" s="59">
        <v>2190000</v>
      </c>
      <c r="J225" s="59">
        <v>2190000</v>
      </c>
      <c r="K225" s="59">
        <v>2190000</v>
      </c>
      <c r="L225" s="59">
        <v>2190000</v>
      </c>
      <c r="M225" s="59">
        <v>2190000</v>
      </c>
      <c r="N225" s="59">
        <v>2190000</v>
      </c>
      <c r="O225" s="59">
        <v>2190000</v>
      </c>
      <c r="P225" s="59">
        <v>2190000</v>
      </c>
      <c r="Q225" s="59">
        <v>2190000</v>
      </c>
      <c r="R225" s="59">
        <v>2190000</v>
      </c>
      <c r="S225" s="59">
        <v>2190000</v>
      </c>
      <c r="T225" s="59">
        <v>2190000</v>
      </c>
      <c r="U225" s="59">
        <v>2190000</v>
      </c>
      <c r="V225" s="59">
        <v>2190000</v>
      </c>
      <c r="W225" s="59">
        <v>2190000</v>
      </c>
      <c r="X225" s="59">
        <v>2190000</v>
      </c>
      <c r="Y225" s="59">
        <v>2190000</v>
      </c>
      <c r="Z225" s="59">
        <v>2190000</v>
      </c>
      <c r="AA225" s="59">
        <v>2190000</v>
      </c>
      <c r="AB225" s="59">
        <v>2190000</v>
      </c>
      <c r="AC225" s="59">
        <v>2190000</v>
      </c>
      <c r="AD225" s="59">
        <v>2190000</v>
      </c>
      <c r="AE225" s="59">
        <v>2190000</v>
      </c>
      <c r="AF225" s="59">
        <v>2190000</v>
      </c>
      <c r="AG225" s="59">
        <v>2190000</v>
      </c>
      <c r="AH225" s="59">
        <v>2190000</v>
      </c>
      <c r="AI225" s="59">
        <v>2190000</v>
      </c>
      <c r="AJ225" s="60">
        <v>2190000</v>
      </c>
      <c r="AK225" s="1"/>
      <c r="AL225" s="13">
        <f t="shared" si="230"/>
        <v>67890000</v>
      </c>
      <c r="AM225" s="10">
        <v>0</v>
      </c>
    </row>
    <row r="226" spans="1:39" ht="15.75">
      <c r="A226" s="3" t="s">
        <v>48</v>
      </c>
      <c r="B226" s="64">
        <v>0</v>
      </c>
      <c r="C226" s="64">
        <v>3.28E-4</v>
      </c>
      <c r="D226" s="64">
        <v>3.28E-4</v>
      </c>
      <c r="E226" s="65">
        <v>1.66</v>
      </c>
      <c r="F226" s="59">
        <v>856000</v>
      </c>
      <c r="G226" s="59">
        <v>856000</v>
      </c>
      <c r="H226" s="59">
        <v>856000</v>
      </c>
      <c r="I226" s="59">
        <v>856000</v>
      </c>
      <c r="J226" s="59">
        <v>856000</v>
      </c>
      <c r="K226" s="59">
        <v>856000</v>
      </c>
      <c r="L226" s="59">
        <v>856000</v>
      </c>
      <c r="M226" s="59">
        <v>856000</v>
      </c>
      <c r="N226" s="59">
        <v>856000</v>
      </c>
      <c r="O226" s="59">
        <v>856000</v>
      </c>
      <c r="P226" s="59">
        <v>856000</v>
      </c>
      <c r="Q226" s="59">
        <v>856000</v>
      </c>
      <c r="R226" s="59">
        <v>856000</v>
      </c>
      <c r="S226" s="59">
        <v>856000</v>
      </c>
      <c r="T226" s="59">
        <v>856000</v>
      </c>
      <c r="U226" s="59">
        <v>856000</v>
      </c>
      <c r="V226" s="59">
        <v>856000</v>
      </c>
      <c r="W226" s="59">
        <v>856000</v>
      </c>
      <c r="X226" s="59">
        <v>856000</v>
      </c>
      <c r="Y226" s="59">
        <v>856000</v>
      </c>
      <c r="Z226" s="59">
        <v>856000</v>
      </c>
      <c r="AA226" s="59">
        <v>856000</v>
      </c>
      <c r="AB226" s="59">
        <v>856000</v>
      </c>
      <c r="AC226" s="59">
        <v>856000</v>
      </c>
      <c r="AD226" s="59">
        <v>856000</v>
      </c>
      <c r="AE226" s="59">
        <v>856000</v>
      </c>
      <c r="AF226" s="59">
        <v>856000</v>
      </c>
      <c r="AG226" s="59">
        <v>856000</v>
      </c>
      <c r="AH226" s="59">
        <v>856000</v>
      </c>
      <c r="AI226" s="59">
        <v>856000</v>
      </c>
      <c r="AJ226" s="60">
        <v>856000</v>
      </c>
      <c r="AK226" s="1"/>
      <c r="AL226" s="13">
        <f t="shared" si="230"/>
        <v>26536000</v>
      </c>
      <c r="AM226" s="10">
        <v>0</v>
      </c>
    </row>
    <row r="227" spans="1:39" ht="15.75">
      <c r="A227" s="3" t="s">
        <v>49</v>
      </c>
      <c r="B227" s="64">
        <v>0</v>
      </c>
      <c r="C227" s="64">
        <v>1.5300000000000001E-4</v>
      </c>
      <c r="D227" s="64">
        <v>1.5300000000000001E-4</v>
      </c>
      <c r="E227" s="65">
        <v>0.77</v>
      </c>
      <c r="F227" s="59">
        <v>400000</v>
      </c>
      <c r="G227" s="59">
        <v>400000</v>
      </c>
      <c r="H227" s="59">
        <v>400000</v>
      </c>
      <c r="I227" s="59">
        <v>400000</v>
      </c>
      <c r="J227" s="59">
        <v>400000</v>
      </c>
      <c r="K227" s="59">
        <v>400000</v>
      </c>
      <c r="L227" s="59">
        <v>400000</v>
      </c>
      <c r="M227" s="59">
        <v>400000</v>
      </c>
      <c r="N227" s="59">
        <v>400000</v>
      </c>
      <c r="O227" s="59">
        <v>400000</v>
      </c>
      <c r="P227" s="59">
        <v>400000</v>
      </c>
      <c r="Q227" s="59">
        <v>400000</v>
      </c>
      <c r="R227" s="59">
        <v>400000</v>
      </c>
      <c r="S227" s="59">
        <v>400000</v>
      </c>
      <c r="T227" s="59">
        <v>400000</v>
      </c>
      <c r="U227" s="59">
        <v>400000</v>
      </c>
      <c r="V227" s="59">
        <v>400000</v>
      </c>
      <c r="W227" s="59">
        <v>400000</v>
      </c>
      <c r="X227" s="59">
        <v>400000</v>
      </c>
      <c r="Y227" s="59">
        <v>400000</v>
      </c>
      <c r="Z227" s="59">
        <v>400000</v>
      </c>
      <c r="AA227" s="59">
        <v>400000</v>
      </c>
      <c r="AB227" s="59">
        <v>400000</v>
      </c>
      <c r="AC227" s="59">
        <v>400000</v>
      </c>
      <c r="AD227" s="59">
        <v>400000</v>
      </c>
      <c r="AE227" s="59">
        <v>400000</v>
      </c>
      <c r="AF227" s="59">
        <v>400000</v>
      </c>
      <c r="AG227" s="59">
        <v>400000</v>
      </c>
      <c r="AH227" s="59">
        <v>400000</v>
      </c>
      <c r="AI227" s="59">
        <v>400000</v>
      </c>
      <c r="AJ227" s="60">
        <v>400000</v>
      </c>
      <c r="AK227" s="1"/>
      <c r="AL227" s="13">
        <f t="shared" si="230"/>
        <v>12400000</v>
      </c>
      <c r="AM227" s="10">
        <v>0</v>
      </c>
    </row>
    <row r="228" spans="1:39" ht="16.5" thickBot="1">
      <c r="A228" s="3" t="s">
        <v>50</v>
      </c>
      <c r="B228" s="64">
        <v>0</v>
      </c>
      <c r="C228" s="64">
        <v>3.57E-4</v>
      </c>
      <c r="D228" s="64">
        <v>3.57E-4</v>
      </c>
      <c r="E228" s="67">
        <v>1.81</v>
      </c>
      <c r="F228" s="59">
        <v>930000</v>
      </c>
      <c r="G228" s="59">
        <v>930000</v>
      </c>
      <c r="H228" s="59">
        <v>930000</v>
      </c>
      <c r="I228" s="59">
        <v>930000</v>
      </c>
      <c r="J228" s="59">
        <v>930000</v>
      </c>
      <c r="K228" s="59">
        <v>930000</v>
      </c>
      <c r="L228" s="59">
        <v>930000</v>
      </c>
      <c r="M228" s="59">
        <v>930000</v>
      </c>
      <c r="N228" s="59">
        <v>930000</v>
      </c>
      <c r="O228" s="59">
        <v>930000</v>
      </c>
      <c r="P228" s="59">
        <v>930000</v>
      </c>
      <c r="Q228" s="59">
        <v>930000</v>
      </c>
      <c r="R228" s="59">
        <v>930000</v>
      </c>
      <c r="S228" s="59">
        <v>930000</v>
      </c>
      <c r="T228" s="59">
        <v>930000</v>
      </c>
      <c r="U228" s="59">
        <v>930000</v>
      </c>
      <c r="V228" s="59">
        <v>930000</v>
      </c>
      <c r="W228" s="59">
        <v>930000</v>
      </c>
      <c r="X228" s="59">
        <v>930000</v>
      </c>
      <c r="Y228" s="59">
        <v>930000</v>
      </c>
      <c r="Z228" s="59">
        <v>930000</v>
      </c>
      <c r="AA228" s="59">
        <v>930000</v>
      </c>
      <c r="AB228" s="59">
        <v>930000</v>
      </c>
      <c r="AC228" s="59">
        <v>930000</v>
      </c>
      <c r="AD228" s="59">
        <v>930000</v>
      </c>
      <c r="AE228" s="59">
        <v>930000</v>
      </c>
      <c r="AF228" s="59">
        <v>930000</v>
      </c>
      <c r="AG228" s="59">
        <v>930000</v>
      </c>
      <c r="AH228" s="59">
        <v>930000</v>
      </c>
      <c r="AI228" s="59">
        <v>930000</v>
      </c>
      <c r="AJ228" s="60">
        <v>930000</v>
      </c>
      <c r="AK228" s="1"/>
      <c r="AL228" s="13">
        <f t="shared" si="230"/>
        <v>28830000</v>
      </c>
      <c r="AM228" s="10">
        <v>0</v>
      </c>
    </row>
    <row r="229" spans="1:39" ht="15.75">
      <c r="A229" s="52" t="s">
        <v>51</v>
      </c>
      <c r="B229" s="84">
        <v>1.5311999999999999E-2</v>
      </c>
      <c r="C229" s="84">
        <v>4.4349999999999997E-3</v>
      </c>
      <c r="D229" s="84">
        <v>1.9747000000000001E-2</v>
      </c>
      <c r="E229" s="85">
        <v>100</v>
      </c>
      <c r="F229" s="86">
        <v>38539383</v>
      </c>
      <c r="G229" s="86">
        <v>39239888</v>
      </c>
      <c r="H229" s="86">
        <v>39958725</v>
      </c>
      <c r="I229" s="86">
        <v>40696374</v>
      </c>
      <c r="J229" s="86">
        <v>41453327</v>
      </c>
      <c r="K229" s="86">
        <v>42230087</v>
      </c>
      <c r="L229" s="86">
        <v>43027177</v>
      </c>
      <c r="M229" s="86">
        <v>43845129</v>
      </c>
      <c r="N229" s="86">
        <v>44684485</v>
      </c>
      <c r="O229" s="86">
        <v>45545810</v>
      </c>
      <c r="P229" s="86">
        <v>47336675</v>
      </c>
      <c r="Q229" s="86">
        <v>48267410</v>
      </c>
      <c r="R229" s="86">
        <v>49222507</v>
      </c>
      <c r="S229" s="86">
        <v>50202600</v>
      </c>
      <c r="T229" s="86">
        <v>51208343</v>
      </c>
      <c r="U229" s="86">
        <v>52240409</v>
      </c>
      <c r="V229" s="86">
        <v>52979585</v>
      </c>
      <c r="W229" s="86">
        <v>53732317</v>
      </c>
      <c r="X229" s="86">
        <v>54498855</v>
      </c>
      <c r="Y229" s="86">
        <v>55279453</v>
      </c>
      <c r="Z229" s="86">
        <v>56074370</v>
      </c>
      <c r="AA229" s="86">
        <v>56883868</v>
      </c>
      <c r="AB229" s="86">
        <v>57708219</v>
      </c>
      <c r="AC229" s="86">
        <v>58547692</v>
      </c>
      <c r="AD229" s="86">
        <v>59402567</v>
      </c>
      <c r="AE229" s="86">
        <v>60273130</v>
      </c>
      <c r="AF229" s="86">
        <v>60548442</v>
      </c>
      <c r="AG229" s="86">
        <v>61383832</v>
      </c>
      <c r="AH229" s="86">
        <v>62233584</v>
      </c>
      <c r="AI229" s="86">
        <v>63918093</v>
      </c>
      <c r="AJ229" s="86">
        <v>64871525</v>
      </c>
      <c r="AK229" s="1"/>
      <c r="AL229" s="7">
        <f>SUM(AL216:AL228)</f>
        <v>1596033861</v>
      </c>
      <c r="AM229" s="1"/>
    </row>
    <row r="230" spans="1:39" ht="15.75">
      <c r="A230" s="74" t="s">
        <v>52</v>
      </c>
      <c r="B230" s="77"/>
      <c r="C230" s="77"/>
      <c r="D230" s="77"/>
      <c r="E230" s="77"/>
      <c r="F230" s="78">
        <v>2.1918E-2</v>
      </c>
      <c r="G230" s="78">
        <v>2.1753999999999999E-2</v>
      </c>
      <c r="H230" s="78">
        <v>2.1593999999999999E-2</v>
      </c>
      <c r="I230" s="78">
        <v>2.1437000000000001E-2</v>
      </c>
      <c r="J230" s="78">
        <v>2.1284999999999998E-2</v>
      </c>
      <c r="K230" s="78">
        <v>2.1137E-2</v>
      </c>
      <c r="L230" s="78">
        <v>2.0993000000000001E-2</v>
      </c>
      <c r="M230" s="78">
        <v>2.0853E-2</v>
      </c>
      <c r="N230" s="78">
        <v>2.0715999999999998E-2</v>
      </c>
      <c r="O230" s="78">
        <v>2.0582E-2</v>
      </c>
      <c r="P230" s="78">
        <v>2.0326E-2</v>
      </c>
      <c r="Q230" s="78">
        <v>2.0202999999999999E-2</v>
      </c>
      <c r="R230" s="78">
        <v>2.0083E-2</v>
      </c>
      <c r="S230" s="78">
        <v>1.9966000000000001E-2</v>
      </c>
      <c r="T230" s="78">
        <v>1.9852999999999999E-2</v>
      </c>
      <c r="U230" s="78">
        <v>1.9741999999999999E-2</v>
      </c>
      <c r="V230" s="78">
        <v>1.9649E-2</v>
      </c>
      <c r="W230" s="78">
        <v>1.9557999999999999E-2</v>
      </c>
      <c r="X230" s="78">
        <v>1.9467999999999999E-2</v>
      </c>
      <c r="Y230" s="78">
        <v>1.9379E-2</v>
      </c>
      <c r="Z230" s="78">
        <v>1.9292E-2</v>
      </c>
      <c r="AA230" s="78">
        <v>1.9206999999999998E-2</v>
      </c>
      <c r="AB230" s="78">
        <v>1.9123000000000001E-2</v>
      </c>
      <c r="AC230" s="78">
        <v>1.9040000000000001E-2</v>
      </c>
      <c r="AD230" s="78">
        <v>1.8959E-2</v>
      </c>
      <c r="AE230" s="78">
        <v>1.8879E-2</v>
      </c>
      <c r="AF230" s="78">
        <v>1.8855E-2</v>
      </c>
      <c r="AG230" s="78">
        <v>1.8780999999999999E-2</v>
      </c>
      <c r="AH230" s="78">
        <v>1.8709E-2</v>
      </c>
      <c r="AI230" s="78">
        <v>1.8572999999999999E-2</v>
      </c>
      <c r="AJ230" s="78">
        <v>1.8499000000000002E-2</v>
      </c>
      <c r="AK230" s="1"/>
      <c r="AL230" s="11">
        <f>+AL229/AL213/1000</f>
        <v>1.9747054763285719E-2</v>
      </c>
      <c r="AM230" s="1"/>
    </row>
    <row r="231" spans="1:39" ht="15.75">
      <c r="A231" s="2" t="s">
        <v>53</v>
      </c>
      <c r="B231" s="8"/>
      <c r="C231" s="8"/>
      <c r="D231" s="8"/>
      <c r="E231" s="8"/>
      <c r="F231" s="71">
        <f>+B229</f>
        <v>1.5311999999999999E-2</v>
      </c>
      <c r="G231" s="71">
        <f>+F231</f>
        <v>1.5311999999999999E-2</v>
      </c>
      <c r="H231" s="71">
        <f t="shared" ref="H231:AJ231" si="231">+G231</f>
        <v>1.5311999999999999E-2</v>
      </c>
      <c r="I231" s="71">
        <f t="shared" si="231"/>
        <v>1.5311999999999999E-2</v>
      </c>
      <c r="J231" s="71">
        <f t="shared" si="231"/>
        <v>1.5311999999999999E-2</v>
      </c>
      <c r="K231" s="71">
        <f t="shared" si="231"/>
        <v>1.5311999999999999E-2</v>
      </c>
      <c r="L231" s="71">
        <f t="shared" si="231"/>
        <v>1.5311999999999999E-2</v>
      </c>
      <c r="M231" s="71">
        <f t="shared" si="231"/>
        <v>1.5311999999999999E-2</v>
      </c>
      <c r="N231" s="71">
        <f t="shared" si="231"/>
        <v>1.5311999999999999E-2</v>
      </c>
      <c r="O231" s="71">
        <f t="shared" si="231"/>
        <v>1.5311999999999999E-2</v>
      </c>
      <c r="P231" s="71">
        <f t="shared" si="231"/>
        <v>1.5311999999999999E-2</v>
      </c>
      <c r="Q231" s="71">
        <f t="shared" si="231"/>
        <v>1.5311999999999999E-2</v>
      </c>
      <c r="R231" s="71">
        <f t="shared" si="231"/>
        <v>1.5311999999999999E-2</v>
      </c>
      <c r="S231" s="71">
        <f t="shared" si="231"/>
        <v>1.5311999999999999E-2</v>
      </c>
      <c r="T231" s="71">
        <f t="shared" si="231"/>
        <v>1.5311999999999999E-2</v>
      </c>
      <c r="U231" s="71">
        <f t="shared" si="231"/>
        <v>1.5311999999999999E-2</v>
      </c>
      <c r="V231" s="71">
        <f t="shared" si="231"/>
        <v>1.5311999999999999E-2</v>
      </c>
      <c r="W231" s="71">
        <f t="shared" si="231"/>
        <v>1.5311999999999999E-2</v>
      </c>
      <c r="X231" s="71">
        <f t="shared" si="231"/>
        <v>1.5311999999999999E-2</v>
      </c>
      <c r="Y231" s="71">
        <f t="shared" si="231"/>
        <v>1.5311999999999999E-2</v>
      </c>
      <c r="Z231" s="71">
        <f t="shared" si="231"/>
        <v>1.5311999999999999E-2</v>
      </c>
      <c r="AA231" s="71">
        <f t="shared" si="231"/>
        <v>1.5311999999999999E-2</v>
      </c>
      <c r="AB231" s="71">
        <f t="shared" si="231"/>
        <v>1.5311999999999999E-2</v>
      </c>
      <c r="AC231" s="71">
        <f t="shared" si="231"/>
        <v>1.5311999999999999E-2</v>
      </c>
      <c r="AD231" s="71">
        <f t="shared" si="231"/>
        <v>1.5311999999999999E-2</v>
      </c>
      <c r="AE231" s="71">
        <f t="shared" si="231"/>
        <v>1.5311999999999999E-2</v>
      </c>
      <c r="AF231" s="71">
        <f t="shared" si="231"/>
        <v>1.5311999999999999E-2</v>
      </c>
      <c r="AG231" s="71">
        <f t="shared" si="231"/>
        <v>1.5311999999999999E-2</v>
      </c>
      <c r="AH231" s="71">
        <f t="shared" si="231"/>
        <v>1.5311999999999999E-2</v>
      </c>
      <c r="AI231" s="71">
        <f t="shared" si="231"/>
        <v>1.5311999999999999E-2</v>
      </c>
      <c r="AJ231" s="71">
        <f t="shared" si="231"/>
        <v>1.5311999999999999E-2</v>
      </c>
      <c r="AK231" s="1"/>
      <c r="AL231" s="11"/>
      <c r="AM231" s="1"/>
    </row>
    <row r="232" spans="1:39" ht="16.5" thickBot="1">
      <c r="A232" s="15" t="s">
        <v>54</v>
      </c>
      <c r="B232" s="79"/>
      <c r="C232" s="79"/>
      <c r="D232" s="79"/>
      <c r="E232" s="79"/>
      <c r="F232" s="80">
        <f>+F230-F231</f>
        <v>6.6060000000000008E-3</v>
      </c>
      <c r="G232" s="80">
        <f>+G230-G231</f>
        <v>6.4419999999999998E-3</v>
      </c>
      <c r="H232" s="80">
        <f t="shared" ref="H232" si="232">+H230-H231</f>
        <v>6.2819999999999994E-3</v>
      </c>
      <c r="I232" s="80">
        <f t="shared" ref="I232" si="233">+I230-I231</f>
        <v>6.125000000000002E-3</v>
      </c>
      <c r="J232" s="80">
        <f t="shared" ref="J232" si="234">+J230-J231</f>
        <v>5.9729999999999991E-3</v>
      </c>
      <c r="K232" s="80">
        <f t="shared" ref="K232" si="235">+K230-K231</f>
        <v>5.8250000000000003E-3</v>
      </c>
      <c r="L232" s="80">
        <f t="shared" ref="L232" si="236">+L230-L231</f>
        <v>5.681000000000002E-3</v>
      </c>
      <c r="M232" s="80">
        <f t="shared" ref="M232" si="237">+M230-M231</f>
        <v>5.5410000000000008E-3</v>
      </c>
      <c r="N232" s="80">
        <f t="shared" ref="N232" si="238">+N230-N231</f>
        <v>5.4039999999999991E-3</v>
      </c>
      <c r="O232" s="80">
        <f t="shared" ref="O232" si="239">+O230-O231</f>
        <v>5.2700000000000004E-3</v>
      </c>
      <c r="P232" s="80">
        <f t="shared" ref="P232" si="240">+P230-P231</f>
        <v>5.0140000000000011E-3</v>
      </c>
      <c r="Q232" s="80">
        <f t="shared" ref="Q232" si="241">+Q230-Q231</f>
        <v>4.8909999999999995E-3</v>
      </c>
      <c r="R232" s="80">
        <f t="shared" ref="R232" si="242">+R230-R231</f>
        <v>4.7710000000000009E-3</v>
      </c>
      <c r="S232" s="80">
        <f t="shared" ref="S232" si="243">+S230-S231</f>
        <v>4.6540000000000019E-3</v>
      </c>
      <c r="T232" s="80">
        <f t="shared" ref="T232" si="244">+T230-T231</f>
        <v>4.5409999999999999E-3</v>
      </c>
      <c r="U232" s="80">
        <f t="shared" ref="U232" si="245">+U230-U231</f>
        <v>4.4299999999999999E-3</v>
      </c>
      <c r="V232" s="80">
        <f t="shared" ref="V232" si="246">+V230-V231</f>
        <v>4.3370000000000006E-3</v>
      </c>
      <c r="W232" s="80">
        <f t="shared" ref="W232" si="247">+W230-W231</f>
        <v>4.2459999999999998E-3</v>
      </c>
      <c r="X232" s="80">
        <f t="shared" ref="X232" si="248">+X230-X231</f>
        <v>4.156E-3</v>
      </c>
      <c r="Y232" s="80">
        <f t="shared" ref="Y232" si="249">+Y230-Y231</f>
        <v>4.0670000000000012E-3</v>
      </c>
      <c r="Z232" s="80">
        <f t="shared" ref="Z232" si="250">+Z230-Z231</f>
        <v>3.9800000000000009E-3</v>
      </c>
      <c r="AA232" s="80">
        <f t="shared" ref="AA232" si="251">+AA230-AA231</f>
        <v>3.8949999999999992E-3</v>
      </c>
      <c r="AB232" s="80">
        <f t="shared" ref="AB232" si="252">+AB230-AB231</f>
        <v>3.8110000000000019E-3</v>
      </c>
      <c r="AC232" s="80">
        <f t="shared" ref="AC232" si="253">+AC230-AC231</f>
        <v>3.7280000000000021E-3</v>
      </c>
      <c r="AD232" s="80">
        <f t="shared" ref="AD232" si="254">+AD230-AD231</f>
        <v>3.6470000000000009E-3</v>
      </c>
      <c r="AE232" s="80">
        <f t="shared" ref="AE232" si="255">+AE230-AE231</f>
        <v>3.5670000000000007E-3</v>
      </c>
      <c r="AF232" s="80">
        <f t="shared" ref="AF232" si="256">+AF230-AF231</f>
        <v>3.543000000000001E-3</v>
      </c>
      <c r="AG232" s="80">
        <f t="shared" ref="AG232" si="257">+AG230-AG231</f>
        <v>3.4689999999999999E-3</v>
      </c>
      <c r="AH232" s="80">
        <f t="shared" ref="AH232" si="258">+AH230-AH231</f>
        <v>3.3970000000000007E-3</v>
      </c>
      <c r="AI232" s="80">
        <f t="shared" ref="AI232" si="259">+AI230-AI231</f>
        <v>3.261E-3</v>
      </c>
      <c r="AJ232" s="80">
        <f t="shared" ref="AJ232" si="260">+AJ230-AJ231</f>
        <v>3.1870000000000023E-3</v>
      </c>
      <c r="AK232" s="1"/>
      <c r="AL232" s="11"/>
      <c r="AM232" s="1"/>
    </row>
    <row r="233" spans="1:39" ht="15.75">
      <c r="A233" s="3" t="s">
        <v>57</v>
      </c>
      <c r="B233" s="3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1"/>
      <c r="AL233" s="11"/>
      <c r="AM233" s="1"/>
    </row>
    <row r="234" spans="1:39" ht="15.75">
      <c r="A234" s="3"/>
      <c r="B234" s="25"/>
      <c r="C234" s="25"/>
      <c r="D234" s="25"/>
      <c r="AK234" s="1"/>
      <c r="AL234" s="14"/>
      <c r="AM234" s="1"/>
    </row>
    <row r="235" spans="1:39" ht="15.75">
      <c r="A235" s="3"/>
      <c r="AK235" s="1"/>
      <c r="AL235" s="14"/>
      <c r="AM235" s="1"/>
    </row>
    <row r="236" spans="1:39" ht="15.75">
      <c r="A236" s="3"/>
      <c r="AK236" s="1"/>
      <c r="AL236" s="14"/>
      <c r="AM236" s="1"/>
    </row>
    <row r="237" spans="1:39" ht="15.75">
      <c r="A237" s="91" t="s">
        <v>65</v>
      </c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1"/>
      <c r="AL237" s="1"/>
      <c r="AM237" s="1"/>
    </row>
    <row r="238" spans="1:39" ht="16.5" thickBot="1">
      <c r="A238" s="2"/>
      <c r="B238" s="2"/>
      <c r="C238" s="54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54"/>
      <c r="AF238" s="54"/>
      <c r="AG238" s="54"/>
      <c r="AH238" s="54"/>
      <c r="AI238" s="54"/>
      <c r="AJ238" s="54"/>
      <c r="AK238" s="1"/>
      <c r="AL238" s="1"/>
      <c r="AM238" s="1"/>
    </row>
    <row r="239" spans="1:39" ht="15.75">
      <c r="A239" s="4"/>
      <c r="B239" s="55"/>
      <c r="C239" s="55"/>
      <c r="D239" s="56"/>
      <c r="E239" s="4"/>
      <c r="F239" s="57">
        <f>+F151</f>
        <v>2015</v>
      </c>
      <c r="G239" s="57">
        <f t="shared" ref="G239:AJ240" si="261">+G151</f>
        <v>2016</v>
      </c>
      <c r="H239" s="57">
        <f t="shared" si="261"/>
        <v>2017</v>
      </c>
      <c r="I239" s="57">
        <f t="shared" si="261"/>
        <v>2018</v>
      </c>
      <c r="J239" s="57">
        <f t="shared" si="261"/>
        <v>2019</v>
      </c>
      <c r="K239" s="57">
        <f t="shared" si="261"/>
        <v>2020</v>
      </c>
      <c r="L239" s="57">
        <f t="shared" si="261"/>
        <v>2021</v>
      </c>
      <c r="M239" s="57">
        <f t="shared" si="261"/>
        <v>2022</v>
      </c>
      <c r="N239" s="57">
        <f t="shared" si="261"/>
        <v>2023</v>
      </c>
      <c r="O239" s="57">
        <f t="shared" si="261"/>
        <v>2024</v>
      </c>
      <c r="P239" s="57">
        <f t="shared" si="261"/>
        <v>2025</v>
      </c>
      <c r="Q239" s="57">
        <f t="shared" si="261"/>
        <v>2026</v>
      </c>
      <c r="R239" s="57">
        <f t="shared" si="261"/>
        <v>2027</v>
      </c>
      <c r="S239" s="57">
        <f t="shared" si="261"/>
        <v>2028</v>
      </c>
      <c r="T239" s="57">
        <f t="shared" si="261"/>
        <v>2029</v>
      </c>
      <c r="U239" s="57">
        <f t="shared" si="261"/>
        <v>2030</v>
      </c>
      <c r="V239" s="57">
        <f t="shared" si="261"/>
        <v>2031</v>
      </c>
      <c r="W239" s="57">
        <f t="shared" si="261"/>
        <v>2032</v>
      </c>
      <c r="X239" s="57">
        <f t="shared" si="261"/>
        <v>2033</v>
      </c>
      <c r="Y239" s="57">
        <f t="shared" si="261"/>
        <v>2034</v>
      </c>
      <c r="Z239" s="57">
        <f t="shared" si="261"/>
        <v>2035</v>
      </c>
      <c r="AA239" s="57">
        <f t="shared" si="261"/>
        <v>2036</v>
      </c>
      <c r="AB239" s="57">
        <f t="shared" si="261"/>
        <v>2037</v>
      </c>
      <c r="AC239" s="57">
        <f t="shared" si="261"/>
        <v>2038</v>
      </c>
      <c r="AD239" s="57">
        <f t="shared" si="261"/>
        <v>2039</v>
      </c>
      <c r="AE239" s="57">
        <f t="shared" si="261"/>
        <v>2040</v>
      </c>
      <c r="AF239" s="57">
        <f t="shared" si="261"/>
        <v>2041</v>
      </c>
      <c r="AG239" s="57">
        <f t="shared" si="261"/>
        <v>2042</v>
      </c>
      <c r="AH239" s="57">
        <f t="shared" si="261"/>
        <v>2043</v>
      </c>
      <c r="AI239" s="57">
        <f t="shared" si="261"/>
        <v>2044</v>
      </c>
      <c r="AJ239" s="57">
        <f t="shared" si="261"/>
        <v>2045</v>
      </c>
      <c r="AK239" s="5"/>
      <c r="AL239" s="1"/>
      <c r="AM239" s="1"/>
    </row>
    <row r="240" spans="1:39" ht="16.5" thickBot="1">
      <c r="A240" s="18"/>
      <c r="B240" s="58"/>
      <c r="C240" s="58"/>
      <c r="D240" s="58"/>
      <c r="E240" s="58"/>
      <c r="F240" s="58" t="str">
        <f>+F152</f>
        <v>1º Ano</v>
      </c>
      <c r="G240" s="58" t="str">
        <f t="shared" si="261"/>
        <v>2º Ano</v>
      </c>
      <c r="H240" s="58" t="str">
        <f t="shared" si="261"/>
        <v>3º Ano</v>
      </c>
      <c r="I240" s="58" t="str">
        <f t="shared" si="261"/>
        <v>4º Ano</v>
      </c>
      <c r="J240" s="58" t="str">
        <f t="shared" si="261"/>
        <v>5º Ano</v>
      </c>
      <c r="K240" s="58" t="str">
        <f t="shared" si="261"/>
        <v>6º Ano</v>
      </c>
      <c r="L240" s="58" t="str">
        <f t="shared" si="261"/>
        <v>7º Ano</v>
      </c>
      <c r="M240" s="58" t="str">
        <f t="shared" si="261"/>
        <v>8º Ano</v>
      </c>
      <c r="N240" s="58" t="str">
        <f t="shared" si="261"/>
        <v>9º Ano</v>
      </c>
      <c r="O240" s="58" t="str">
        <f t="shared" si="261"/>
        <v>10º Ano</v>
      </c>
      <c r="P240" s="58" t="str">
        <f t="shared" si="261"/>
        <v>11º Ano</v>
      </c>
      <c r="Q240" s="58" t="str">
        <f t="shared" si="261"/>
        <v>12º Ano</v>
      </c>
      <c r="R240" s="58" t="str">
        <f t="shared" si="261"/>
        <v>13º Ano</v>
      </c>
      <c r="S240" s="58" t="str">
        <f t="shared" si="261"/>
        <v>14º Ano</v>
      </c>
      <c r="T240" s="58" t="str">
        <f t="shared" si="261"/>
        <v>15º Ano</v>
      </c>
      <c r="U240" s="58" t="str">
        <f t="shared" si="261"/>
        <v>16º Ano</v>
      </c>
      <c r="V240" s="58" t="str">
        <f t="shared" si="261"/>
        <v>17º Ano</v>
      </c>
      <c r="W240" s="58" t="str">
        <f t="shared" si="261"/>
        <v>18º Ano</v>
      </c>
      <c r="X240" s="58" t="str">
        <f t="shared" si="261"/>
        <v>19º Ano</v>
      </c>
      <c r="Y240" s="58" t="str">
        <f t="shared" si="261"/>
        <v>20º Ano</v>
      </c>
      <c r="Z240" s="58" t="str">
        <f t="shared" si="261"/>
        <v>21º Ano</v>
      </c>
      <c r="AA240" s="58" t="str">
        <f t="shared" si="261"/>
        <v>22º Ano</v>
      </c>
      <c r="AB240" s="58" t="str">
        <f t="shared" si="261"/>
        <v>23º Ano</v>
      </c>
      <c r="AC240" s="58" t="str">
        <f t="shared" si="261"/>
        <v>24º Ano</v>
      </c>
      <c r="AD240" s="58" t="str">
        <f t="shared" si="261"/>
        <v>25º Ano</v>
      </c>
      <c r="AE240" s="58" t="str">
        <f t="shared" si="261"/>
        <v>26º Ano</v>
      </c>
      <c r="AF240" s="58" t="str">
        <f t="shared" si="261"/>
        <v>27º Ano</v>
      </c>
      <c r="AG240" s="58" t="str">
        <f t="shared" si="261"/>
        <v>28º Ano</v>
      </c>
      <c r="AH240" s="58" t="str">
        <f t="shared" si="261"/>
        <v>29º Ano</v>
      </c>
      <c r="AI240" s="58" t="str">
        <f t="shared" si="261"/>
        <v>30º Ano</v>
      </c>
      <c r="AJ240" s="58" t="str">
        <f t="shared" si="261"/>
        <v>31º Ano</v>
      </c>
      <c r="AK240" s="5"/>
      <c r="AL240" s="1"/>
      <c r="AM240" s="1"/>
    </row>
    <row r="241" spans="1:39" ht="15.75">
      <c r="A241" s="6" t="s">
        <v>31</v>
      </c>
      <c r="B241" s="6"/>
      <c r="C241" s="6"/>
      <c r="D241" s="3"/>
      <c r="E241" s="3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4"/>
      <c r="AF241" s="54"/>
      <c r="AG241" s="54"/>
      <c r="AH241" s="54"/>
      <c r="AI241" s="54"/>
      <c r="AJ241" s="54"/>
      <c r="AK241" s="1"/>
      <c r="AL241" s="7"/>
      <c r="AM241" s="1"/>
    </row>
    <row r="242" spans="1:39" ht="15.75">
      <c r="A242" s="8" t="s">
        <v>32</v>
      </c>
      <c r="B242" s="2"/>
      <c r="C242" s="2"/>
      <c r="D242" s="8"/>
      <c r="E242" s="8"/>
      <c r="F242" s="61">
        <v>7075188</v>
      </c>
      <c r="G242" s="61">
        <v>7205037</v>
      </c>
      <c r="H242" s="61">
        <v>7337403</v>
      </c>
      <c r="I242" s="61">
        <v>7472335</v>
      </c>
      <c r="J242" s="61">
        <v>7609888</v>
      </c>
      <c r="K242" s="61">
        <v>7750115</v>
      </c>
      <c r="L242" s="61">
        <v>7893070</v>
      </c>
      <c r="M242" s="61">
        <v>8038811</v>
      </c>
      <c r="N242" s="61">
        <v>8187396</v>
      </c>
      <c r="O242" s="61">
        <v>8338882</v>
      </c>
      <c r="P242" s="61">
        <v>8650802</v>
      </c>
      <c r="Q242" s="61">
        <v>8811360</v>
      </c>
      <c r="R242" s="61">
        <v>8975069</v>
      </c>
      <c r="S242" s="61">
        <v>9141994</v>
      </c>
      <c r="T242" s="61">
        <v>9312202</v>
      </c>
      <c r="U242" s="61">
        <v>9485762</v>
      </c>
      <c r="V242" s="61">
        <v>9635833</v>
      </c>
      <c r="W242" s="61">
        <v>9788314</v>
      </c>
      <c r="X242" s="61">
        <v>9943244</v>
      </c>
      <c r="Y242" s="61">
        <v>10100665</v>
      </c>
      <c r="Z242" s="61">
        <v>10260615</v>
      </c>
      <c r="AA242" s="61">
        <v>10423136</v>
      </c>
      <c r="AB242" s="61">
        <v>10588271</v>
      </c>
      <c r="AC242" s="61">
        <v>10756062</v>
      </c>
      <c r="AD242" s="61">
        <v>10926553</v>
      </c>
      <c r="AE242" s="61">
        <v>11099788</v>
      </c>
      <c r="AF242" s="61">
        <v>11154492</v>
      </c>
      <c r="AG242" s="61">
        <v>11320257</v>
      </c>
      <c r="AH242" s="61">
        <v>11488522</v>
      </c>
      <c r="AI242" s="61">
        <v>11821071</v>
      </c>
      <c r="AJ242" s="61">
        <v>12008712</v>
      </c>
      <c r="AK242" s="1"/>
      <c r="AL242" s="7">
        <f>SUM(F242:AJ242)</f>
        <v>292600849</v>
      </c>
      <c r="AM242" s="1"/>
    </row>
    <row r="243" spans="1:39" ht="15.75">
      <c r="A243" s="6"/>
      <c r="B243" s="87" t="s">
        <v>33</v>
      </c>
      <c r="C243" s="87" t="s">
        <v>34</v>
      </c>
      <c r="D243" s="87" t="s">
        <v>35</v>
      </c>
      <c r="E243" s="87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8"/>
      <c r="Q243" s="88"/>
      <c r="R243" s="88"/>
      <c r="S243" s="88"/>
      <c r="T243" s="88"/>
      <c r="U243" s="88"/>
      <c r="V243" s="88"/>
      <c r="W243" s="88"/>
      <c r="X243" s="88"/>
      <c r="Y243" s="88"/>
      <c r="Z243" s="88"/>
      <c r="AA243" s="88"/>
      <c r="AB243" s="88"/>
      <c r="AC243" s="88"/>
      <c r="AD243" s="88"/>
      <c r="AE243" s="88"/>
      <c r="AF243" s="88"/>
      <c r="AG243" s="88"/>
      <c r="AH243" s="88"/>
      <c r="AI243" s="88"/>
      <c r="AJ243" s="88"/>
      <c r="AK243" s="1"/>
      <c r="AL243" s="7"/>
      <c r="AM243" s="1"/>
    </row>
    <row r="244" spans="1:39" ht="15.75">
      <c r="A244" s="2" t="s">
        <v>55</v>
      </c>
      <c r="B244" s="63" t="s">
        <v>36</v>
      </c>
      <c r="C244" s="63" t="s">
        <v>36</v>
      </c>
      <c r="D244" s="63" t="s">
        <v>36</v>
      </c>
      <c r="E244" s="63" t="s">
        <v>37</v>
      </c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8"/>
      <c r="AF244" s="8"/>
      <c r="AG244" s="8"/>
      <c r="AH244" s="8"/>
      <c r="AI244" s="8"/>
      <c r="AJ244" s="8"/>
      <c r="AK244" s="1"/>
      <c r="AL244" s="7"/>
      <c r="AM244" s="1" t="s">
        <v>33</v>
      </c>
    </row>
    <row r="245" spans="1:39" ht="15.75">
      <c r="A245" s="3" t="s">
        <v>38</v>
      </c>
      <c r="B245" s="64">
        <v>9.7199999999999999E-4</v>
      </c>
      <c r="C245" s="64">
        <v>1.08E-4</v>
      </c>
      <c r="D245" s="64">
        <v>1.08E-3</v>
      </c>
      <c r="E245" s="65">
        <v>5.6</v>
      </c>
      <c r="F245" s="59">
        <v>7720000</v>
      </c>
      <c r="G245" s="59">
        <v>7868896</v>
      </c>
      <c r="H245" s="59">
        <v>8020664</v>
      </c>
      <c r="I245" s="59">
        <v>8175358</v>
      </c>
      <c r="J245" s="59">
        <v>8333037</v>
      </c>
      <c r="K245" s="59">
        <v>8493756</v>
      </c>
      <c r="L245" s="59">
        <v>8657576</v>
      </c>
      <c r="M245" s="59">
        <v>8824555</v>
      </c>
      <c r="N245" s="59">
        <v>8994754</v>
      </c>
      <c r="O245" s="59">
        <v>9168236</v>
      </c>
      <c r="P245" s="59">
        <v>9525303</v>
      </c>
      <c r="Q245" s="59">
        <v>9709018</v>
      </c>
      <c r="R245" s="59">
        <v>9896276</v>
      </c>
      <c r="S245" s="59">
        <v>10087145</v>
      </c>
      <c r="T245" s="59">
        <v>10281697</v>
      </c>
      <c r="U245" s="59">
        <v>10480000</v>
      </c>
      <c r="V245" s="59">
        <v>10598197</v>
      </c>
      <c r="W245" s="59">
        <v>10717726</v>
      </c>
      <c r="X245" s="59">
        <v>10838604</v>
      </c>
      <c r="Y245" s="59">
        <v>10960846</v>
      </c>
      <c r="Z245" s="59">
        <v>11084465</v>
      </c>
      <c r="AA245" s="59">
        <v>11209479</v>
      </c>
      <c r="AB245" s="59">
        <v>11335903</v>
      </c>
      <c r="AC245" s="59">
        <v>11463753</v>
      </c>
      <c r="AD245" s="59">
        <v>11593045</v>
      </c>
      <c r="AE245" s="3">
        <v>11723795.0489548</v>
      </c>
      <c r="AF245" s="3">
        <v>11764956.0565689</v>
      </c>
      <c r="AG245" s="3">
        <v>11889308.182390099</v>
      </c>
      <c r="AH245" s="3">
        <v>12014974.6736132</v>
      </c>
      <c r="AI245" s="3">
        <v>12261708.621833401</v>
      </c>
      <c r="AJ245" s="3">
        <v>12400000</v>
      </c>
      <c r="AK245" s="1"/>
      <c r="AL245" s="7">
        <f>SUM(F245:AJ245)</f>
        <v>316093031.58336037</v>
      </c>
      <c r="AM245" s="9">
        <v>0.9</v>
      </c>
    </row>
    <row r="246" spans="1:39" ht="15.75">
      <c r="A246" s="3" t="s">
        <v>39</v>
      </c>
      <c r="B246" s="64">
        <v>7.8490000000000001E-3</v>
      </c>
      <c r="C246" s="64">
        <v>8.7200000000000005E-4</v>
      </c>
      <c r="D246" s="64">
        <v>8.7209999999999996E-3</v>
      </c>
      <c r="E246" s="65">
        <v>45.21</v>
      </c>
      <c r="F246" s="59">
        <v>61119579</v>
      </c>
      <c r="G246" s="59">
        <v>62288838</v>
      </c>
      <c r="H246" s="59">
        <v>63480467</v>
      </c>
      <c r="I246" s="59">
        <v>64694891</v>
      </c>
      <c r="J246" s="59">
        <v>65932549</v>
      </c>
      <c r="K246" s="59">
        <v>67193884</v>
      </c>
      <c r="L246" s="59">
        <v>68479349</v>
      </c>
      <c r="M246" s="59">
        <v>69789406</v>
      </c>
      <c r="N246" s="59">
        <v>71124525</v>
      </c>
      <c r="O246" s="59">
        <v>72485186</v>
      </c>
      <c r="P246" s="59">
        <v>75285096</v>
      </c>
      <c r="Q246" s="59">
        <v>76725352</v>
      </c>
      <c r="R246" s="59">
        <v>78193160</v>
      </c>
      <c r="S246" s="59">
        <v>79689049</v>
      </c>
      <c r="T246" s="59">
        <v>81213555</v>
      </c>
      <c r="U246" s="59">
        <v>82767226</v>
      </c>
      <c r="V246" s="59">
        <v>84105246</v>
      </c>
      <c r="W246" s="59">
        <v>85464897</v>
      </c>
      <c r="X246" s="59">
        <v>86846528</v>
      </c>
      <c r="Y246" s="59">
        <v>88250494</v>
      </c>
      <c r="Z246" s="59">
        <v>89677157</v>
      </c>
      <c r="AA246" s="59">
        <v>91126883</v>
      </c>
      <c r="AB246" s="59">
        <v>92600046</v>
      </c>
      <c r="AC246" s="59">
        <v>94097024</v>
      </c>
      <c r="AD246" s="59">
        <v>95618203</v>
      </c>
      <c r="AE246" s="59">
        <v>97163973</v>
      </c>
      <c r="AF246" s="59">
        <v>97652132</v>
      </c>
      <c r="AG246" s="59">
        <v>99131373</v>
      </c>
      <c r="AH246" s="59">
        <v>100633022</v>
      </c>
      <c r="AI246" s="59">
        <v>103601015</v>
      </c>
      <c r="AJ246" s="60">
        <v>105275835</v>
      </c>
      <c r="AK246" s="1"/>
      <c r="AL246" s="7">
        <f t="shared" ref="AL246:AL257" si="262">SUM(F246:AJ246)</f>
        <v>2551705940</v>
      </c>
      <c r="AM246" s="9">
        <v>0.9</v>
      </c>
    </row>
    <row r="247" spans="1:39" ht="15.75">
      <c r="A247" s="3" t="s">
        <v>40</v>
      </c>
      <c r="B247" s="64">
        <v>5.8999999999999998E-5</v>
      </c>
      <c r="C247" s="64">
        <v>7.9999999999999996E-6</v>
      </c>
      <c r="D247" s="64">
        <v>6.7000000000000002E-5</v>
      </c>
      <c r="E247" s="65">
        <v>0.35</v>
      </c>
      <c r="F247" s="59">
        <v>470001</v>
      </c>
      <c r="G247" s="59">
        <v>479098</v>
      </c>
      <c r="H247" s="59">
        <v>488371</v>
      </c>
      <c r="I247" s="59">
        <v>497824</v>
      </c>
      <c r="J247" s="59">
        <v>507459</v>
      </c>
      <c r="K247" s="59">
        <v>517281</v>
      </c>
      <c r="L247" s="59">
        <v>527293</v>
      </c>
      <c r="M247" s="59">
        <v>537499</v>
      </c>
      <c r="N247" s="59">
        <v>547903</v>
      </c>
      <c r="O247" s="59">
        <v>558508</v>
      </c>
      <c r="P247" s="59">
        <v>580337</v>
      </c>
      <c r="Q247" s="59">
        <v>591570</v>
      </c>
      <c r="R247" s="59">
        <v>603020</v>
      </c>
      <c r="S247" s="59">
        <v>614692</v>
      </c>
      <c r="T247" s="59">
        <v>626589</v>
      </c>
      <c r="U247" s="59">
        <v>638717</v>
      </c>
      <c r="V247" s="59">
        <v>647688</v>
      </c>
      <c r="W247" s="59">
        <v>656785</v>
      </c>
      <c r="X247" s="59">
        <v>666009</v>
      </c>
      <c r="Y247" s="59">
        <v>675364</v>
      </c>
      <c r="Z247" s="59">
        <v>684849</v>
      </c>
      <c r="AA247" s="59">
        <v>694468</v>
      </c>
      <c r="AB247" s="59">
        <v>704222</v>
      </c>
      <c r="AC247" s="59">
        <v>714113</v>
      </c>
      <c r="AD247" s="59">
        <v>724143</v>
      </c>
      <c r="AE247" s="59">
        <v>734313</v>
      </c>
      <c r="AF247" s="59">
        <v>737521</v>
      </c>
      <c r="AG247" s="59">
        <v>747228</v>
      </c>
      <c r="AH247" s="59">
        <v>757062</v>
      </c>
      <c r="AI247" s="59">
        <v>776445</v>
      </c>
      <c r="AJ247" s="60">
        <v>787350</v>
      </c>
      <c r="AK247" s="1"/>
      <c r="AL247" s="7">
        <f t="shared" si="262"/>
        <v>19493722</v>
      </c>
      <c r="AM247" s="9">
        <v>0.88</v>
      </c>
    </row>
    <row r="248" spans="1:39" ht="15.75">
      <c r="A248" s="3" t="s">
        <v>41</v>
      </c>
      <c r="B248" s="64">
        <v>1.9559999999999998E-3</v>
      </c>
      <c r="C248" s="64">
        <v>6.5200000000000002E-4</v>
      </c>
      <c r="D248" s="64">
        <v>2.6080000000000001E-3</v>
      </c>
      <c r="E248" s="65">
        <v>13.52</v>
      </c>
      <c r="F248" s="59">
        <v>18425830</v>
      </c>
      <c r="G248" s="59">
        <v>18773650</v>
      </c>
      <c r="H248" s="59">
        <v>19128036</v>
      </c>
      <c r="I248" s="59">
        <v>19489112</v>
      </c>
      <c r="J248" s="59">
        <v>19857003</v>
      </c>
      <c r="K248" s="59">
        <v>20231839</v>
      </c>
      <c r="L248" s="59">
        <v>20613751</v>
      </c>
      <c r="M248" s="59">
        <v>21002872</v>
      </c>
      <c r="N248" s="59">
        <v>21399339</v>
      </c>
      <c r="O248" s="59">
        <v>21803289</v>
      </c>
      <c r="P248" s="59">
        <v>22634210</v>
      </c>
      <c r="Q248" s="59">
        <v>23061471</v>
      </c>
      <c r="R248" s="59">
        <v>23496797</v>
      </c>
      <c r="S248" s="59">
        <v>23940341</v>
      </c>
      <c r="T248" s="59">
        <v>24392257</v>
      </c>
      <c r="U248" s="59">
        <v>24852704</v>
      </c>
      <c r="V248" s="59">
        <v>25226022</v>
      </c>
      <c r="W248" s="59">
        <v>25604949</v>
      </c>
      <c r="X248" s="59">
        <v>25989567</v>
      </c>
      <c r="Y248" s="59">
        <v>26379962</v>
      </c>
      <c r="Z248" s="59">
        <v>26776222</v>
      </c>
      <c r="AA248" s="59">
        <v>27178434</v>
      </c>
      <c r="AB248" s="59">
        <v>27586688</v>
      </c>
      <c r="AC248" s="59">
        <v>28001074</v>
      </c>
      <c r="AD248" s="59">
        <v>28421685</v>
      </c>
      <c r="AE248" s="59">
        <v>28848614</v>
      </c>
      <c r="AF248" s="59">
        <v>28983340</v>
      </c>
      <c r="AG248" s="59">
        <v>29391304</v>
      </c>
      <c r="AH248" s="59">
        <v>29805012</v>
      </c>
      <c r="AI248" s="59">
        <v>30621430</v>
      </c>
      <c r="AJ248" s="60">
        <v>31081402</v>
      </c>
      <c r="AK248" s="1"/>
      <c r="AL248" s="7">
        <f t="shared" si="262"/>
        <v>762998206</v>
      </c>
      <c r="AM248" s="9">
        <v>0.75</v>
      </c>
    </row>
    <row r="249" spans="1:39" ht="15.75">
      <c r="A249" s="3" t="s">
        <v>42</v>
      </c>
      <c r="B249" s="64">
        <v>3.2299999999999999E-4</v>
      </c>
      <c r="C249" s="64">
        <v>1.08E-4</v>
      </c>
      <c r="D249" s="64">
        <v>4.3100000000000001E-4</v>
      </c>
      <c r="E249" s="65">
        <v>2.23</v>
      </c>
      <c r="F249" s="59">
        <v>3041877</v>
      </c>
      <c r="G249" s="59">
        <v>3100754</v>
      </c>
      <c r="H249" s="59">
        <v>3160771</v>
      </c>
      <c r="I249" s="59">
        <v>3221950</v>
      </c>
      <c r="J249" s="59">
        <v>3284313</v>
      </c>
      <c r="K249" s="59">
        <v>3347882</v>
      </c>
      <c r="L249" s="59">
        <v>3412683</v>
      </c>
      <c r="M249" s="59">
        <v>3478737</v>
      </c>
      <c r="N249" s="59">
        <v>3546070</v>
      </c>
      <c r="O249" s="59">
        <v>3614707</v>
      </c>
      <c r="P249" s="59">
        <v>3755990</v>
      </c>
      <c r="Q249" s="59">
        <v>3828690</v>
      </c>
      <c r="R249" s="59">
        <v>3902796</v>
      </c>
      <c r="S249" s="59">
        <v>3978337</v>
      </c>
      <c r="T249" s="59">
        <v>4055340</v>
      </c>
      <c r="U249" s="59">
        <v>4133834</v>
      </c>
      <c r="V249" s="59">
        <v>4191894</v>
      </c>
      <c r="W249" s="59">
        <v>4250769</v>
      </c>
      <c r="X249" s="59">
        <v>4310472</v>
      </c>
      <c r="Y249" s="59">
        <v>4371013</v>
      </c>
      <c r="Z249" s="59">
        <v>4432404</v>
      </c>
      <c r="AA249" s="59">
        <v>4494657</v>
      </c>
      <c r="AB249" s="59">
        <v>4557785</v>
      </c>
      <c r="AC249" s="59">
        <v>4621799</v>
      </c>
      <c r="AD249" s="59">
        <v>4686713</v>
      </c>
      <c r="AE249" s="59">
        <v>4752538</v>
      </c>
      <c r="AF249" s="59">
        <v>4773297</v>
      </c>
      <c r="AG249" s="59">
        <v>4836121</v>
      </c>
      <c r="AH249" s="59">
        <v>4899772</v>
      </c>
      <c r="AI249" s="59">
        <v>5025215</v>
      </c>
      <c r="AJ249" s="60">
        <v>5095794</v>
      </c>
      <c r="AK249" s="1"/>
      <c r="AL249" s="7">
        <f t="shared" si="262"/>
        <v>126164974</v>
      </c>
      <c r="AM249" s="9">
        <v>0.75</v>
      </c>
    </row>
    <row r="250" spans="1:39" ht="15.75">
      <c r="A250" s="3" t="s">
        <v>43</v>
      </c>
      <c r="B250" s="64">
        <v>1.6540000000000001E-3</v>
      </c>
      <c r="C250" s="64">
        <v>4.1300000000000001E-4</v>
      </c>
      <c r="D250" s="64">
        <v>2.0669999999999998E-3</v>
      </c>
      <c r="E250" s="65">
        <v>10.72</v>
      </c>
      <c r="F250" s="59">
        <v>14746612</v>
      </c>
      <c r="G250" s="59">
        <v>15008964</v>
      </c>
      <c r="H250" s="59">
        <v>15275984</v>
      </c>
      <c r="I250" s="59">
        <v>15547754</v>
      </c>
      <c r="J250" s="59">
        <v>15824359</v>
      </c>
      <c r="K250" s="59">
        <v>16105886</v>
      </c>
      <c r="L250" s="59">
        <v>16392420</v>
      </c>
      <c r="M250" s="59">
        <v>16684053</v>
      </c>
      <c r="N250" s="59">
        <v>16980873</v>
      </c>
      <c r="O250" s="59">
        <v>17282975</v>
      </c>
      <c r="P250" s="59">
        <v>17903397</v>
      </c>
      <c r="Q250" s="59">
        <v>18221910</v>
      </c>
      <c r="R250" s="59">
        <v>18546091</v>
      </c>
      <c r="S250" s="59">
        <v>18876038</v>
      </c>
      <c r="T250" s="59">
        <v>19211856</v>
      </c>
      <c r="U250" s="59">
        <v>19553648</v>
      </c>
      <c r="V250" s="59">
        <v>19864415</v>
      </c>
      <c r="W250" s="59">
        <v>20180121</v>
      </c>
      <c r="X250" s="59">
        <v>20500845</v>
      </c>
      <c r="Y250" s="59">
        <v>20826666</v>
      </c>
      <c r="Z250" s="59">
        <v>21157665</v>
      </c>
      <c r="AA250" s="59">
        <v>21493924</v>
      </c>
      <c r="AB250" s="59">
        <v>21835528</v>
      </c>
      <c r="AC250" s="59">
        <v>22182561</v>
      </c>
      <c r="AD250" s="59">
        <v>22535110</v>
      </c>
      <c r="AE250" s="59">
        <v>22893261</v>
      </c>
      <c r="AF250" s="59">
        <v>23006347</v>
      </c>
      <c r="AG250" s="59">
        <v>23348966</v>
      </c>
      <c r="AH250" s="59">
        <v>23696688</v>
      </c>
      <c r="AI250" s="59">
        <v>24383701</v>
      </c>
      <c r="AJ250" s="60">
        <v>24771232</v>
      </c>
      <c r="AK250" s="1"/>
      <c r="AL250" s="7">
        <f t="shared" si="262"/>
        <v>604839850</v>
      </c>
      <c r="AM250" s="9">
        <v>0.8</v>
      </c>
    </row>
    <row r="251" spans="1:39" ht="15.75">
      <c r="A251" s="3" t="s">
        <v>44</v>
      </c>
      <c r="B251" s="64">
        <v>2.3599999999999999E-4</v>
      </c>
      <c r="C251" s="64">
        <v>5.8999999999999998E-5</v>
      </c>
      <c r="D251" s="64">
        <v>2.9500000000000001E-4</v>
      </c>
      <c r="E251" s="65">
        <v>1.53</v>
      </c>
      <c r="F251" s="59">
        <v>2094300</v>
      </c>
      <c r="G251" s="59">
        <v>2132067</v>
      </c>
      <c r="H251" s="59">
        <v>2170515</v>
      </c>
      <c r="I251" s="59">
        <v>2209656</v>
      </c>
      <c r="J251" s="59">
        <v>2249503</v>
      </c>
      <c r="K251" s="59">
        <v>2290068</v>
      </c>
      <c r="L251" s="59">
        <v>2331365</v>
      </c>
      <c r="M251" s="59">
        <v>2373407</v>
      </c>
      <c r="N251" s="59">
        <v>2416207</v>
      </c>
      <c r="O251" s="59">
        <v>2459779</v>
      </c>
      <c r="P251" s="59">
        <v>2549294</v>
      </c>
      <c r="Q251" s="59">
        <v>2595265</v>
      </c>
      <c r="R251" s="59">
        <v>2642066</v>
      </c>
      <c r="S251" s="59">
        <v>2689711</v>
      </c>
      <c r="T251" s="59">
        <v>2738214</v>
      </c>
      <c r="U251" s="59">
        <v>2787593</v>
      </c>
      <c r="V251" s="59">
        <v>2832423</v>
      </c>
      <c r="W251" s="59">
        <v>2877975</v>
      </c>
      <c r="X251" s="59">
        <v>2924259</v>
      </c>
      <c r="Y251" s="59">
        <v>2971287</v>
      </c>
      <c r="Z251" s="59">
        <v>3019071</v>
      </c>
      <c r="AA251" s="59">
        <v>3067624</v>
      </c>
      <c r="AB251" s="59">
        <v>3116958</v>
      </c>
      <c r="AC251" s="59">
        <v>3167085</v>
      </c>
      <c r="AD251" s="59">
        <v>3218019</v>
      </c>
      <c r="AE251" s="59">
        <v>3269771</v>
      </c>
      <c r="AF251" s="59">
        <v>3286114</v>
      </c>
      <c r="AG251" s="59">
        <v>3335634</v>
      </c>
      <c r="AH251" s="59">
        <v>3385900</v>
      </c>
      <c r="AI251" s="59">
        <v>3485239</v>
      </c>
      <c r="AJ251" s="60">
        <v>3541289</v>
      </c>
      <c r="AK251" s="1"/>
      <c r="AL251" s="7">
        <f t="shared" si="262"/>
        <v>86227658</v>
      </c>
      <c r="AM251" s="9">
        <v>0.8</v>
      </c>
    </row>
    <row r="252" spans="1:39" ht="15.75">
      <c r="A252" s="3" t="s">
        <v>45</v>
      </c>
      <c r="B252" s="64">
        <v>3.59E-4</v>
      </c>
      <c r="C252" s="64">
        <v>1.94E-4</v>
      </c>
      <c r="D252" s="64">
        <v>5.53E-4</v>
      </c>
      <c r="E252" s="65">
        <v>2.87</v>
      </c>
      <c r="F252" s="59">
        <v>5221602</v>
      </c>
      <c r="G252" s="59">
        <v>5221602</v>
      </c>
      <c r="H252" s="59">
        <v>5221602</v>
      </c>
      <c r="I252" s="59">
        <v>5221602</v>
      </c>
      <c r="J252" s="59">
        <v>5221602</v>
      </c>
      <c r="K252" s="59">
        <v>5221602</v>
      </c>
      <c r="L252" s="59">
        <v>5221602</v>
      </c>
      <c r="M252" s="59">
        <v>5221602</v>
      </c>
      <c r="N252" s="59">
        <v>5221602</v>
      </c>
      <c r="O252" s="59">
        <v>5221602</v>
      </c>
      <c r="P252" s="59">
        <v>5221602</v>
      </c>
      <c r="Q252" s="59">
        <v>5221602</v>
      </c>
      <c r="R252" s="59">
        <v>5221602</v>
      </c>
      <c r="S252" s="59">
        <v>5221602</v>
      </c>
      <c r="T252" s="59">
        <v>5221602</v>
      </c>
      <c r="U252" s="59">
        <v>5221602</v>
      </c>
      <c r="V252" s="59">
        <v>5221602</v>
      </c>
      <c r="W252" s="59">
        <v>5221602</v>
      </c>
      <c r="X252" s="59">
        <v>5221602</v>
      </c>
      <c r="Y252" s="59">
        <v>5221602</v>
      </c>
      <c r="Z252" s="59">
        <v>5221602</v>
      </c>
      <c r="AA252" s="59">
        <v>5221602</v>
      </c>
      <c r="AB252" s="59">
        <v>5221602</v>
      </c>
      <c r="AC252" s="59">
        <v>5221602</v>
      </c>
      <c r="AD252" s="59">
        <v>5221602</v>
      </c>
      <c r="AE252" s="59">
        <v>5221602</v>
      </c>
      <c r="AF252" s="59">
        <v>5221602</v>
      </c>
      <c r="AG252" s="59">
        <v>5221602</v>
      </c>
      <c r="AH252" s="59">
        <v>5221602</v>
      </c>
      <c r="AI252" s="59">
        <v>5221602</v>
      </c>
      <c r="AJ252" s="60">
        <v>5221602</v>
      </c>
      <c r="AK252" s="1"/>
      <c r="AL252" s="7">
        <f t="shared" si="262"/>
        <v>161869662</v>
      </c>
      <c r="AM252" s="9">
        <v>0.65</v>
      </c>
    </row>
    <row r="253" spans="1:39" ht="15.75">
      <c r="A253" s="3" t="s">
        <v>46</v>
      </c>
      <c r="B253" s="64">
        <v>1.7099999999999999E-3</v>
      </c>
      <c r="C253" s="64">
        <v>3.7500000000000001E-4</v>
      </c>
      <c r="D253" s="64">
        <v>2.085E-3</v>
      </c>
      <c r="E253" s="65">
        <v>10.81</v>
      </c>
      <c r="F253" s="59">
        <v>19680586</v>
      </c>
      <c r="G253" s="59">
        <v>19680586</v>
      </c>
      <c r="H253" s="59">
        <v>19680586</v>
      </c>
      <c r="I253" s="59">
        <v>19680586</v>
      </c>
      <c r="J253" s="59">
        <v>19680586</v>
      </c>
      <c r="K253" s="59">
        <v>19680586</v>
      </c>
      <c r="L253" s="59">
        <v>19680586</v>
      </c>
      <c r="M253" s="59">
        <v>19680586</v>
      </c>
      <c r="N253" s="59">
        <v>19680586</v>
      </c>
      <c r="O253" s="59">
        <v>19680586</v>
      </c>
      <c r="P253" s="59">
        <v>19680586</v>
      </c>
      <c r="Q253" s="59">
        <v>19680586</v>
      </c>
      <c r="R253" s="59">
        <v>19680586</v>
      </c>
      <c r="S253" s="59">
        <v>19680586</v>
      </c>
      <c r="T253" s="59">
        <v>19680586</v>
      </c>
      <c r="U253" s="59">
        <v>19680586</v>
      </c>
      <c r="V253" s="59">
        <v>19680586</v>
      </c>
      <c r="W253" s="59">
        <v>19680586</v>
      </c>
      <c r="X253" s="59">
        <v>19680586</v>
      </c>
      <c r="Y253" s="59">
        <v>19680586</v>
      </c>
      <c r="Z253" s="59">
        <v>19680586</v>
      </c>
      <c r="AA253" s="59">
        <v>19680586</v>
      </c>
      <c r="AB253" s="59">
        <v>19680586</v>
      </c>
      <c r="AC253" s="59">
        <v>19680586</v>
      </c>
      <c r="AD253" s="59">
        <v>19680586</v>
      </c>
      <c r="AE253" s="59">
        <v>19680586</v>
      </c>
      <c r="AF253" s="59">
        <v>19680586</v>
      </c>
      <c r="AG253" s="59">
        <v>19680586</v>
      </c>
      <c r="AH253" s="59">
        <v>19680586</v>
      </c>
      <c r="AI253" s="59">
        <v>19680586</v>
      </c>
      <c r="AJ253" s="60">
        <v>19680586</v>
      </c>
      <c r="AK253" s="1"/>
      <c r="AL253" s="7">
        <f t="shared" si="262"/>
        <v>610098166</v>
      </c>
      <c r="AM253" s="9">
        <v>0.82</v>
      </c>
    </row>
    <row r="254" spans="1:39" ht="15.75">
      <c r="A254" s="3" t="s">
        <v>47</v>
      </c>
      <c r="B254" s="64">
        <v>0</v>
      </c>
      <c r="C254" s="64">
        <v>6.7400000000000001E-4</v>
      </c>
      <c r="D254" s="64">
        <v>6.7400000000000001E-4</v>
      </c>
      <c r="E254" s="65">
        <v>3.49</v>
      </c>
      <c r="F254" s="59">
        <v>6360000</v>
      </c>
      <c r="G254" s="59">
        <v>6360000</v>
      </c>
      <c r="H254" s="59">
        <v>6360000</v>
      </c>
      <c r="I254" s="59">
        <v>6360000</v>
      </c>
      <c r="J254" s="59">
        <v>6360000</v>
      </c>
      <c r="K254" s="59">
        <v>6360000</v>
      </c>
      <c r="L254" s="59">
        <v>6360000</v>
      </c>
      <c r="M254" s="59">
        <v>6360000</v>
      </c>
      <c r="N254" s="59">
        <v>6360000</v>
      </c>
      <c r="O254" s="59">
        <v>6360000</v>
      </c>
      <c r="P254" s="59">
        <v>6360000</v>
      </c>
      <c r="Q254" s="59">
        <v>6360000</v>
      </c>
      <c r="R254" s="59">
        <v>6360000</v>
      </c>
      <c r="S254" s="59">
        <v>6360000</v>
      </c>
      <c r="T254" s="59">
        <v>6360000</v>
      </c>
      <c r="U254" s="59">
        <v>6360000</v>
      </c>
      <c r="V254" s="59">
        <v>6360000</v>
      </c>
      <c r="W254" s="59">
        <v>6360000</v>
      </c>
      <c r="X254" s="59">
        <v>6360000</v>
      </c>
      <c r="Y254" s="59">
        <v>6360000</v>
      </c>
      <c r="Z254" s="59">
        <v>6360000</v>
      </c>
      <c r="AA254" s="59">
        <v>6360000</v>
      </c>
      <c r="AB254" s="59">
        <v>6360000</v>
      </c>
      <c r="AC254" s="59">
        <v>6360000</v>
      </c>
      <c r="AD254" s="59">
        <v>6360000</v>
      </c>
      <c r="AE254" s="59">
        <v>6360000</v>
      </c>
      <c r="AF254" s="59">
        <v>6360000</v>
      </c>
      <c r="AG254" s="59">
        <v>6360000</v>
      </c>
      <c r="AH254" s="59">
        <v>6360000</v>
      </c>
      <c r="AI254" s="59">
        <v>6360000</v>
      </c>
      <c r="AJ254" s="60">
        <v>6360000</v>
      </c>
      <c r="AK254" s="1"/>
      <c r="AL254" s="13">
        <f t="shared" si="262"/>
        <v>197160000</v>
      </c>
      <c r="AM254" s="10">
        <v>0</v>
      </c>
    </row>
    <row r="255" spans="1:39" ht="15.75">
      <c r="A255" s="3" t="s">
        <v>48</v>
      </c>
      <c r="B255" s="64">
        <v>0</v>
      </c>
      <c r="C255" s="64">
        <v>3.7399999999999998E-4</v>
      </c>
      <c r="D255" s="64">
        <v>3.7399999999999998E-4</v>
      </c>
      <c r="E255" s="65">
        <v>1.94</v>
      </c>
      <c r="F255" s="59">
        <v>3531000</v>
      </c>
      <c r="G255" s="59">
        <v>3531000</v>
      </c>
      <c r="H255" s="59">
        <v>3531000</v>
      </c>
      <c r="I255" s="59">
        <v>3531000</v>
      </c>
      <c r="J255" s="59">
        <v>3531000</v>
      </c>
      <c r="K255" s="59">
        <v>3531000</v>
      </c>
      <c r="L255" s="59">
        <v>3531000</v>
      </c>
      <c r="M255" s="59">
        <v>3531000</v>
      </c>
      <c r="N255" s="59">
        <v>3531000</v>
      </c>
      <c r="O255" s="59">
        <v>3531000</v>
      </c>
      <c r="P255" s="59">
        <v>3531000</v>
      </c>
      <c r="Q255" s="59">
        <v>3531000</v>
      </c>
      <c r="R255" s="59">
        <v>3531000</v>
      </c>
      <c r="S255" s="59">
        <v>3531000</v>
      </c>
      <c r="T255" s="59">
        <v>3531000</v>
      </c>
      <c r="U255" s="59">
        <v>3531000</v>
      </c>
      <c r="V255" s="59">
        <v>3531000</v>
      </c>
      <c r="W255" s="59">
        <v>3531000</v>
      </c>
      <c r="X255" s="59">
        <v>3531000</v>
      </c>
      <c r="Y255" s="59">
        <v>3531000</v>
      </c>
      <c r="Z255" s="59">
        <v>3531000</v>
      </c>
      <c r="AA255" s="59">
        <v>3531000</v>
      </c>
      <c r="AB255" s="59">
        <v>3531000</v>
      </c>
      <c r="AC255" s="59">
        <v>3531000</v>
      </c>
      <c r="AD255" s="59">
        <v>3531000</v>
      </c>
      <c r="AE255" s="59">
        <v>3531000</v>
      </c>
      <c r="AF255" s="59">
        <v>3531000</v>
      </c>
      <c r="AG255" s="59">
        <v>3531000</v>
      </c>
      <c r="AH255" s="59">
        <v>3531000</v>
      </c>
      <c r="AI255" s="59">
        <v>3531000</v>
      </c>
      <c r="AJ255" s="60">
        <v>3531000</v>
      </c>
      <c r="AK255" s="1"/>
      <c r="AL255" s="13">
        <f t="shared" si="262"/>
        <v>109461000</v>
      </c>
      <c r="AM255" s="10">
        <v>0</v>
      </c>
    </row>
    <row r="256" spans="1:39" ht="15.75">
      <c r="A256" s="3" t="s">
        <v>49</v>
      </c>
      <c r="B256" s="64">
        <v>0</v>
      </c>
      <c r="C256" s="64">
        <v>1.01E-4</v>
      </c>
      <c r="D256" s="64">
        <v>1.01E-4</v>
      </c>
      <c r="E256" s="65">
        <v>0.52</v>
      </c>
      <c r="F256" s="59">
        <v>950000</v>
      </c>
      <c r="G256" s="59">
        <v>950000</v>
      </c>
      <c r="H256" s="59">
        <v>950000</v>
      </c>
      <c r="I256" s="59">
        <v>950000</v>
      </c>
      <c r="J256" s="59">
        <v>950000</v>
      </c>
      <c r="K256" s="59">
        <v>950000</v>
      </c>
      <c r="L256" s="59">
        <v>950000</v>
      </c>
      <c r="M256" s="59">
        <v>950000</v>
      </c>
      <c r="N256" s="59">
        <v>950000</v>
      </c>
      <c r="O256" s="59">
        <v>950000</v>
      </c>
      <c r="P256" s="59">
        <v>950000</v>
      </c>
      <c r="Q256" s="59">
        <v>950000</v>
      </c>
      <c r="R256" s="59">
        <v>950000</v>
      </c>
      <c r="S256" s="59">
        <v>950000</v>
      </c>
      <c r="T256" s="59">
        <v>950000</v>
      </c>
      <c r="U256" s="59">
        <v>950000</v>
      </c>
      <c r="V256" s="59">
        <v>950000</v>
      </c>
      <c r="W256" s="59">
        <v>950000</v>
      </c>
      <c r="X256" s="59">
        <v>950000</v>
      </c>
      <c r="Y256" s="59">
        <v>950000</v>
      </c>
      <c r="Z256" s="59">
        <v>950000</v>
      </c>
      <c r="AA256" s="59">
        <v>950000</v>
      </c>
      <c r="AB256" s="59">
        <v>950000</v>
      </c>
      <c r="AC256" s="59">
        <v>950000</v>
      </c>
      <c r="AD256" s="59">
        <v>950000</v>
      </c>
      <c r="AE256" s="59">
        <v>950000</v>
      </c>
      <c r="AF256" s="59">
        <v>950000</v>
      </c>
      <c r="AG256" s="59">
        <v>950000</v>
      </c>
      <c r="AH256" s="59">
        <v>950000</v>
      </c>
      <c r="AI256" s="59">
        <v>950000</v>
      </c>
      <c r="AJ256" s="60">
        <v>950000</v>
      </c>
      <c r="AK256" s="1"/>
      <c r="AL256" s="13">
        <f t="shared" si="262"/>
        <v>29450000</v>
      </c>
      <c r="AM256" s="10">
        <v>0</v>
      </c>
    </row>
    <row r="257" spans="1:39" ht="16.5" thickBot="1">
      <c r="A257" s="3" t="s">
        <v>50</v>
      </c>
      <c r="B257" s="64">
        <v>0</v>
      </c>
      <c r="C257" s="64">
        <v>2.32E-4</v>
      </c>
      <c r="D257" s="64">
        <v>2.32E-4</v>
      </c>
      <c r="E257" s="67">
        <v>1.2</v>
      </c>
      <c r="F257" s="59">
        <v>2190000</v>
      </c>
      <c r="G257" s="59">
        <v>2190000</v>
      </c>
      <c r="H257" s="59">
        <v>2190000</v>
      </c>
      <c r="I257" s="59">
        <v>2190000</v>
      </c>
      <c r="J257" s="59">
        <v>2190000</v>
      </c>
      <c r="K257" s="59">
        <v>2190000</v>
      </c>
      <c r="L257" s="59">
        <v>2190000</v>
      </c>
      <c r="M257" s="59">
        <v>2190000</v>
      </c>
      <c r="N257" s="59">
        <v>2190000</v>
      </c>
      <c r="O257" s="59">
        <v>2190000</v>
      </c>
      <c r="P257" s="59">
        <v>2190000</v>
      </c>
      <c r="Q257" s="59">
        <v>2190000</v>
      </c>
      <c r="R257" s="59">
        <v>2190000</v>
      </c>
      <c r="S257" s="59">
        <v>2190000</v>
      </c>
      <c r="T257" s="59">
        <v>2190000</v>
      </c>
      <c r="U257" s="59">
        <v>2190000</v>
      </c>
      <c r="V257" s="59">
        <v>2190000</v>
      </c>
      <c r="W257" s="59">
        <v>2190000</v>
      </c>
      <c r="X257" s="59">
        <v>2190000</v>
      </c>
      <c r="Y257" s="59">
        <v>2190000</v>
      </c>
      <c r="Z257" s="59">
        <v>2190000</v>
      </c>
      <c r="AA257" s="59">
        <v>2190000</v>
      </c>
      <c r="AB257" s="59">
        <v>2190000</v>
      </c>
      <c r="AC257" s="59">
        <v>2190000</v>
      </c>
      <c r="AD257" s="59">
        <v>2190000</v>
      </c>
      <c r="AE257" s="59">
        <v>2190000</v>
      </c>
      <c r="AF257" s="59">
        <v>2190000</v>
      </c>
      <c r="AG257" s="59">
        <v>2190000</v>
      </c>
      <c r="AH257" s="59">
        <v>2190000</v>
      </c>
      <c r="AI257" s="59">
        <v>2190000</v>
      </c>
      <c r="AJ257" s="60">
        <v>2190000</v>
      </c>
      <c r="AK257" s="1"/>
      <c r="AL257" s="13">
        <f t="shared" si="262"/>
        <v>67890000</v>
      </c>
      <c r="AM257" s="10">
        <v>0</v>
      </c>
    </row>
    <row r="258" spans="1:39" ht="15.75">
      <c r="A258" s="16" t="s">
        <v>51</v>
      </c>
      <c r="B258" s="68">
        <v>1.5117999999999999E-2</v>
      </c>
      <c r="C258" s="68">
        <v>4.1700000000000001E-3</v>
      </c>
      <c r="D258" s="68">
        <v>1.9288E-2</v>
      </c>
      <c r="E258" s="69">
        <v>100</v>
      </c>
      <c r="F258" s="70">
        <v>145551387</v>
      </c>
      <c r="G258" s="70">
        <v>147585455</v>
      </c>
      <c r="H258" s="70">
        <v>149657996</v>
      </c>
      <c r="I258" s="70">
        <v>151769733</v>
      </c>
      <c r="J258" s="70">
        <v>153921411</v>
      </c>
      <c r="K258" s="70">
        <v>156113784</v>
      </c>
      <c r="L258" s="70">
        <v>158347625</v>
      </c>
      <c r="M258" s="70">
        <v>160623717</v>
      </c>
      <c r="N258" s="70">
        <v>162942859</v>
      </c>
      <c r="O258" s="70">
        <v>165305868</v>
      </c>
      <c r="P258" s="70">
        <v>170166815</v>
      </c>
      <c r="Q258" s="70">
        <v>172666464</v>
      </c>
      <c r="R258" s="70">
        <v>175213394</v>
      </c>
      <c r="S258" s="70">
        <v>177808501</v>
      </c>
      <c r="T258" s="70">
        <v>180452696</v>
      </c>
      <c r="U258" s="70">
        <v>183146910</v>
      </c>
      <c r="V258" s="70">
        <v>185399073</v>
      </c>
      <c r="W258" s="70">
        <v>187686410</v>
      </c>
      <c r="X258" s="70">
        <v>190009472</v>
      </c>
      <c r="Y258" s="70">
        <v>192368820</v>
      </c>
      <c r="Z258" s="70">
        <v>194765021</v>
      </c>
      <c r="AA258" s="70">
        <v>197198657</v>
      </c>
      <c r="AB258" s="70">
        <v>199670318</v>
      </c>
      <c r="AC258" s="70">
        <v>202180597</v>
      </c>
      <c r="AD258" s="70">
        <v>204730106</v>
      </c>
      <c r="AE258" s="70">
        <v>207319453</v>
      </c>
      <c r="AF258" s="70">
        <v>208136895</v>
      </c>
      <c r="AG258" s="70">
        <v>210613122</v>
      </c>
      <c r="AH258" s="70">
        <v>213125619</v>
      </c>
      <c r="AI258" s="70">
        <v>218087942</v>
      </c>
      <c r="AJ258" s="70">
        <v>220886090</v>
      </c>
      <c r="AK258" s="1"/>
      <c r="AL258" s="7">
        <f>SUM(AL245:AL257)</f>
        <v>5643452209.5833607</v>
      </c>
      <c r="AM258" s="1"/>
    </row>
    <row r="259" spans="1:39" ht="15.75">
      <c r="A259" s="74" t="s">
        <v>52</v>
      </c>
      <c r="B259" s="89"/>
      <c r="C259" s="89"/>
      <c r="D259" s="89"/>
      <c r="E259" s="90"/>
      <c r="F259" s="78">
        <v>2.0572E-2</v>
      </c>
      <c r="G259" s="78">
        <v>2.0483999999999999E-2</v>
      </c>
      <c r="H259" s="78">
        <v>2.0396999999999998E-2</v>
      </c>
      <c r="I259" s="78">
        <v>2.0310999999999999E-2</v>
      </c>
      <c r="J259" s="78">
        <v>2.0226999999999998E-2</v>
      </c>
      <c r="K259" s="78">
        <v>2.0143000000000001E-2</v>
      </c>
      <c r="L259" s="78">
        <v>2.0062E-2</v>
      </c>
      <c r="M259" s="78">
        <v>1.9980999999999999E-2</v>
      </c>
      <c r="N259" s="78">
        <v>1.9902E-2</v>
      </c>
      <c r="O259" s="78">
        <v>1.9824000000000001E-2</v>
      </c>
      <c r="P259" s="78">
        <v>1.9671000000000001E-2</v>
      </c>
      <c r="Q259" s="78">
        <v>1.9595999999999999E-2</v>
      </c>
      <c r="R259" s="78">
        <v>1.9522000000000001E-2</v>
      </c>
      <c r="S259" s="78">
        <v>1.9449999999999999E-2</v>
      </c>
      <c r="T259" s="78">
        <v>1.9377999999999999E-2</v>
      </c>
      <c r="U259" s="78">
        <v>1.9307999999999999E-2</v>
      </c>
      <c r="V259" s="78">
        <v>1.9241000000000001E-2</v>
      </c>
      <c r="W259" s="78">
        <v>1.9175000000000001E-2</v>
      </c>
      <c r="X259" s="78">
        <v>1.9109000000000001E-2</v>
      </c>
      <c r="Y259" s="78">
        <v>1.9044999999999999E-2</v>
      </c>
      <c r="Z259" s="78">
        <v>1.8981999999999999E-2</v>
      </c>
      <c r="AA259" s="78">
        <v>1.8918999999999998E-2</v>
      </c>
      <c r="AB259" s="78">
        <v>1.8858E-2</v>
      </c>
      <c r="AC259" s="78">
        <v>1.8797000000000001E-2</v>
      </c>
      <c r="AD259" s="78">
        <v>1.8737E-2</v>
      </c>
      <c r="AE259" s="78">
        <v>1.8678E-2</v>
      </c>
      <c r="AF259" s="78">
        <v>1.8658999999999999E-2</v>
      </c>
      <c r="AG259" s="78">
        <v>1.8605E-2</v>
      </c>
      <c r="AH259" s="78">
        <v>1.8551000000000002E-2</v>
      </c>
      <c r="AI259" s="78">
        <v>1.8449E-2</v>
      </c>
      <c r="AJ259" s="78">
        <v>1.8394000000000001E-2</v>
      </c>
      <c r="AK259" s="1"/>
      <c r="AL259" s="11">
        <f>+AL258/AL242/1000</f>
        <v>1.9287203809799477E-2</v>
      </c>
      <c r="AM259" s="1"/>
    </row>
    <row r="260" spans="1:39" ht="15.75">
      <c r="A260" s="2" t="s">
        <v>53</v>
      </c>
      <c r="B260" s="8"/>
      <c r="C260" s="8"/>
      <c r="D260" s="8"/>
      <c r="E260" s="8"/>
      <c r="F260" s="71">
        <f>+B258</f>
        <v>1.5117999999999999E-2</v>
      </c>
      <c r="G260" s="71">
        <f>+F260</f>
        <v>1.5117999999999999E-2</v>
      </c>
      <c r="H260" s="71">
        <f t="shared" ref="H260:AJ260" si="263">+G260</f>
        <v>1.5117999999999999E-2</v>
      </c>
      <c r="I260" s="71">
        <f t="shared" si="263"/>
        <v>1.5117999999999999E-2</v>
      </c>
      <c r="J260" s="71">
        <f t="shared" si="263"/>
        <v>1.5117999999999999E-2</v>
      </c>
      <c r="K260" s="71">
        <f t="shared" si="263"/>
        <v>1.5117999999999999E-2</v>
      </c>
      <c r="L260" s="71">
        <f t="shared" si="263"/>
        <v>1.5117999999999999E-2</v>
      </c>
      <c r="M260" s="71">
        <f t="shared" si="263"/>
        <v>1.5117999999999999E-2</v>
      </c>
      <c r="N260" s="71">
        <f t="shared" si="263"/>
        <v>1.5117999999999999E-2</v>
      </c>
      <c r="O260" s="71">
        <f t="shared" si="263"/>
        <v>1.5117999999999999E-2</v>
      </c>
      <c r="P260" s="71">
        <f t="shared" si="263"/>
        <v>1.5117999999999999E-2</v>
      </c>
      <c r="Q260" s="71">
        <f t="shared" si="263"/>
        <v>1.5117999999999999E-2</v>
      </c>
      <c r="R260" s="71">
        <f t="shared" si="263"/>
        <v>1.5117999999999999E-2</v>
      </c>
      <c r="S260" s="71">
        <f t="shared" si="263"/>
        <v>1.5117999999999999E-2</v>
      </c>
      <c r="T260" s="71">
        <f t="shared" si="263"/>
        <v>1.5117999999999999E-2</v>
      </c>
      <c r="U260" s="71">
        <f t="shared" si="263"/>
        <v>1.5117999999999999E-2</v>
      </c>
      <c r="V260" s="71">
        <f t="shared" si="263"/>
        <v>1.5117999999999999E-2</v>
      </c>
      <c r="W260" s="71">
        <f t="shared" si="263"/>
        <v>1.5117999999999999E-2</v>
      </c>
      <c r="X260" s="71">
        <f t="shared" si="263"/>
        <v>1.5117999999999999E-2</v>
      </c>
      <c r="Y260" s="71">
        <f t="shared" si="263"/>
        <v>1.5117999999999999E-2</v>
      </c>
      <c r="Z260" s="71">
        <f t="shared" si="263"/>
        <v>1.5117999999999999E-2</v>
      </c>
      <c r="AA260" s="71">
        <f t="shared" si="263"/>
        <v>1.5117999999999999E-2</v>
      </c>
      <c r="AB260" s="71">
        <f t="shared" si="263"/>
        <v>1.5117999999999999E-2</v>
      </c>
      <c r="AC260" s="71">
        <f t="shared" si="263"/>
        <v>1.5117999999999999E-2</v>
      </c>
      <c r="AD260" s="71">
        <f t="shared" si="263"/>
        <v>1.5117999999999999E-2</v>
      </c>
      <c r="AE260" s="71">
        <f t="shared" si="263"/>
        <v>1.5117999999999999E-2</v>
      </c>
      <c r="AF260" s="71">
        <f t="shared" si="263"/>
        <v>1.5117999999999999E-2</v>
      </c>
      <c r="AG260" s="71">
        <f t="shared" si="263"/>
        <v>1.5117999999999999E-2</v>
      </c>
      <c r="AH260" s="71">
        <f t="shared" si="263"/>
        <v>1.5117999999999999E-2</v>
      </c>
      <c r="AI260" s="71">
        <f t="shared" si="263"/>
        <v>1.5117999999999999E-2</v>
      </c>
      <c r="AJ260" s="71">
        <f t="shared" si="263"/>
        <v>1.5117999999999999E-2</v>
      </c>
      <c r="AK260" s="1"/>
      <c r="AL260" s="11"/>
      <c r="AM260" s="1"/>
    </row>
    <row r="261" spans="1:39" ht="16.5" thickBot="1">
      <c r="A261" s="15" t="s">
        <v>54</v>
      </c>
      <c r="B261" s="79"/>
      <c r="C261" s="79"/>
      <c r="D261" s="79"/>
      <c r="E261" s="79"/>
      <c r="F261" s="80">
        <f>+F259-F260</f>
        <v>5.4540000000000005E-3</v>
      </c>
      <c r="G261" s="80">
        <f>+G259-G260</f>
        <v>5.3659999999999992E-3</v>
      </c>
      <c r="H261" s="80">
        <f t="shared" ref="H261" si="264">+H259-H260</f>
        <v>5.278999999999999E-3</v>
      </c>
      <c r="I261" s="80">
        <f t="shared" ref="I261" si="265">+I259-I260</f>
        <v>5.1929999999999997E-3</v>
      </c>
      <c r="J261" s="80">
        <f t="shared" ref="J261" si="266">+J259-J260</f>
        <v>5.108999999999999E-3</v>
      </c>
      <c r="K261" s="80">
        <f t="shared" ref="K261" si="267">+K259-K260</f>
        <v>5.0250000000000017E-3</v>
      </c>
      <c r="L261" s="80">
        <f t="shared" ref="L261" si="268">+L259-L260</f>
        <v>4.9440000000000005E-3</v>
      </c>
      <c r="M261" s="80">
        <f t="shared" ref="M261" si="269">+M259-M260</f>
        <v>4.8629999999999993E-3</v>
      </c>
      <c r="N261" s="80">
        <f t="shared" ref="N261" si="270">+N259-N260</f>
        <v>4.7840000000000001E-3</v>
      </c>
      <c r="O261" s="80">
        <f t="shared" ref="O261" si="271">+O259-O260</f>
        <v>4.7060000000000018E-3</v>
      </c>
      <c r="P261" s="80">
        <f t="shared" ref="P261" si="272">+P259-P260</f>
        <v>4.5530000000000015E-3</v>
      </c>
      <c r="Q261" s="80">
        <f t="shared" ref="Q261" si="273">+Q259-Q260</f>
        <v>4.4779999999999993E-3</v>
      </c>
      <c r="R261" s="80">
        <f t="shared" ref="R261" si="274">+R259-R260</f>
        <v>4.4040000000000017E-3</v>
      </c>
      <c r="S261" s="80">
        <f t="shared" ref="S261" si="275">+S259-S260</f>
        <v>4.331999999999999E-3</v>
      </c>
      <c r="T261" s="80">
        <f t="shared" ref="T261" si="276">+T259-T260</f>
        <v>4.2599999999999999E-3</v>
      </c>
      <c r="U261" s="80">
        <f t="shared" ref="U261" si="277">+U259-U260</f>
        <v>4.1899999999999993E-3</v>
      </c>
      <c r="V261" s="80">
        <f t="shared" ref="V261" si="278">+V259-V260</f>
        <v>4.1230000000000017E-3</v>
      </c>
      <c r="W261" s="80">
        <f t="shared" ref="W261" si="279">+W259-W260</f>
        <v>4.0570000000000016E-3</v>
      </c>
      <c r="X261" s="80">
        <f t="shared" ref="X261" si="280">+X259-X260</f>
        <v>3.9910000000000015E-3</v>
      </c>
      <c r="Y261" s="80">
        <f t="shared" ref="Y261" si="281">+Y259-Y260</f>
        <v>3.9269999999999999E-3</v>
      </c>
      <c r="Z261" s="80">
        <f t="shared" ref="Z261" si="282">+Z259-Z260</f>
        <v>3.8639999999999994E-3</v>
      </c>
      <c r="AA261" s="80">
        <f t="shared" ref="AA261" si="283">+AA259-AA260</f>
        <v>3.8009999999999988E-3</v>
      </c>
      <c r="AB261" s="80">
        <f t="shared" ref="AB261" si="284">+AB259-AB260</f>
        <v>3.7400000000000003E-3</v>
      </c>
      <c r="AC261" s="80">
        <f t="shared" ref="AC261" si="285">+AC259-AC260</f>
        <v>3.6790000000000017E-3</v>
      </c>
      <c r="AD261" s="80">
        <f t="shared" ref="AD261" si="286">+AD259-AD260</f>
        <v>3.6190000000000007E-3</v>
      </c>
      <c r="AE261" s="80">
        <f t="shared" ref="AE261" si="287">+AE259-AE260</f>
        <v>3.5600000000000007E-3</v>
      </c>
      <c r="AF261" s="80">
        <f t="shared" ref="AF261" si="288">+AF259-AF260</f>
        <v>3.540999999999999E-3</v>
      </c>
      <c r="AG261" s="80">
        <f t="shared" ref="AG261" si="289">+AG259-AG260</f>
        <v>3.4870000000000005E-3</v>
      </c>
      <c r="AH261" s="80">
        <f t="shared" ref="AH261" si="290">+AH259-AH260</f>
        <v>3.433000000000002E-3</v>
      </c>
      <c r="AI261" s="80">
        <f t="shared" ref="AI261" si="291">+AI259-AI260</f>
        <v>3.3310000000000006E-3</v>
      </c>
      <c r="AJ261" s="80">
        <f t="shared" ref="AJ261" si="292">+AJ259-AJ260</f>
        <v>3.2760000000000011E-3</v>
      </c>
      <c r="AK261" s="1"/>
      <c r="AL261" s="11"/>
      <c r="AM261" s="1"/>
    </row>
    <row r="262" spans="1:39" ht="15.75">
      <c r="A262" s="3" t="s">
        <v>57</v>
      </c>
      <c r="B262" s="3"/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1"/>
      <c r="AL262" s="11"/>
      <c r="AM262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9.5.22 a 9.5.30 OpexBrasil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2011-03-25T19:01:07Z</dcterms:created>
  <dcterms:modified xsi:type="dcterms:W3CDTF">2011-08-19T19:12:19Z</dcterms:modified>
</cp:coreProperties>
</file>