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525"/>
  </bookViews>
  <sheets>
    <sheet name="CFF - FASE 01" sheetId="1" r:id="rId1"/>
    <sheet name="CFF - FASE 02" sheetId="2" r:id="rId2"/>
  </sheets>
  <definedNames>
    <definedName name="ADM">44202.82</definedName>
    <definedName name="BDI">26.68%</definedName>
    <definedName name="FASE01">97229.9655620925</definedName>
    <definedName name="FASE02">457373.676846131</definedName>
    <definedName name="PREÇO_TOTAL">598806.462408224</definedName>
    <definedName name="_xlnm.Print_Titles" localSheetId="0">'CFF - FASE 01'!$1:$4</definedName>
    <definedName name="_xlnm.Print_Titles" localSheetId="1">'CFF - FASE 02'!$1:$4</definedName>
  </definedNames>
  <calcPr calcId="145621"/>
</workbook>
</file>

<file path=xl/calcChain.xml><?xml version="1.0" encoding="utf-8"?>
<calcChain xmlns="http://schemas.openxmlformats.org/spreadsheetml/2006/main">
  <c r="G5" i="2" l="1"/>
  <c r="I5" i="2" s="1"/>
  <c r="G6" i="2"/>
  <c r="I6" i="2"/>
  <c r="K6" i="2" s="1"/>
  <c r="G7" i="2"/>
  <c r="D8" i="2"/>
  <c r="D9" i="2"/>
  <c r="D10" i="2"/>
  <c r="G12" i="2"/>
  <c r="I12" i="2" s="1"/>
  <c r="D13" i="2"/>
  <c r="D15" i="2"/>
  <c r="E15" i="2" s="1"/>
  <c r="D16" i="2"/>
  <c r="E16" i="2" s="1"/>
  <c r="D17" i="2"/>
  <c r="G19" i="2"/>
  <c r="I19" i="2" s="1"/>
  <c r="D20" i="2"/>
  <c r="D22" i="2"/>
  <c r="E22" i="2" s="1"/>
  <c r="D23" i="2"/>
  <c r="E23" i="2" s="1"/>
  <c r="D24" i="2"/>
  <c r="G26" i="2"/>
  <c r="I26" i="2" s="1"/>
  <c r="D28" i="2"/>
  <c r="D30" i="2"/>
  <c r="E30" i="2" s="1"/>
  <c r="D31" i="2"/>
  <c r="E31" i="2" s="1"/>
  <c r="D32" i="2"/>
  <c r="D35" i="2"/>
  <c r="E35" i="2" s="1"/>
  <c r="D36" i="2"/>
  <c r="E36" i="2" s="1"/>
  <c r="D38" i="2"/>
  <c r="D40" i="2"/>
  <c r="E40" i="2" s="1"/>
  <c r="D42" i="2"/>
  <c r="E42" i="2" s="1"/>
  <c r="D43" i="2"/>
  <c r="F2" i="1"/>
  <c r="G5" i="1"/>
  <c r="I5" i="1" s="1"/>
  <c r="G6" i="1"/>
  <c r="I6" i="1" s="1"/>
  <c r="D8" i="1"/>
  <c r="E8" i="1" s="1"/>
  <c r="E7" i="1" s="1"/>
  <c r="G7" i="1" s="1"/>
  <c r="G9" i="1"/>
  <c r="D11" i="1"/>
  <c r="D12" i="1"/>
  <c r="D13" i="1"/>
  <c r="E13" i="1" s="1"/>
  <c r="D15" i="1"/>
  <c r="G16" i="1"/>
  <c r="D17" i="1"/>
  <c r="D18" i="1"/>
  <c r="E18" i="1" s="1"/>
  <c r="D20" i="1"/>
  <c r="D21" i="1"/>
  <c r="G22" i="1"/>
  <c r="D23" i="1"/>
  <c r="E23" i="1" s="1"/>
  <c r="D24" i="1"/>
  <c r="D25" i="1"/>
  <c r="C16" i="1" l="1"/>
  <c r="C22" i="1"/>
  <c r="G44" i="2"/>
  <c r="G46" i="2" s="1"/>
  <c r="K5" i="2"/>
  <c r="D34" i="2"/>
  <c r="E34" i="2" s="1"/>
  <c r="D29" i="2"/>
  <c r="E29" i="2" s="1"/>
  <c r="D25" i="2"/>
  <c r="E25" i="2" s="1"/>
  <c r="D21" i="2"/>
  <c r="E21" i="2" s="1"/>
  <c r="D18" i="2"/>
  <c r="E18" i="2" s="1"/>
  <c r="D14" i="2"/>
  <c r="E14" i="2" s="1"/>
  <c r="D11" i="2"/>
  <c r="E11" i="2" s="1"/>
  <c r="E8" i="2"/>
  <c r="C7" i="2"/>
  <c r="E9" i="2"/>
  <c r="M6" i="2"/>
  <c r="D39" i="2"/>
  <c r="E39" i="2" s="1"/>
  <c r="E43" i="2"/>
  <c r="E38" i="2"/>
  <c r="E32" i="2"/>
  <c r="E28" i="2"/>
  <c r="K26" i="2"/>
  <c r="C26" i="2"/>
  <c r="E24" i="2"/>
  <c r="E20" i="2"/>
  <c r="K19" i="2"/>
  <c r="C19" i="2"/>
  <c r="E17" i="2"/>
  <c r="E13" i="2"/>
  <c r="C12" i="2"/>
  <c r="E10" i="2"/>
  <c r="E12" i="1"/>
  <c r="I7" i="1"/>
  <c r="G27" i="1"/>
  <c r="G29" i="1" s="1"/>
  <c r="E24" i="1"/>
  <c r="E25" i="1"/>
  <c r="E20" i="1"/>
  <c r="D19" i="1"/>
  <c r="E19" i="1" s="1"/>
  <c r="E15" i="1"/>
  <c r="D14" i="1"/>
  <c r="E14" i="1" s="1"/>
  <c r="E11" i="1"/>
  <c r="D10" i="1"/>
  <c r="E10" i="1" s="1"/>
  <c r="C7" i="1"/>
  <c r="D26" i="1"/>
  <c r="E26" i="1" s="1"/>
  <c r="E21" i="1"/>
  <c r="E17" i="1"/>
  <c r="C9" i="1"/>
  <c r="E19" i="2" l="1"/>
  <c r="M19" i="2" s="1"/>
  <c r="E7" i="2"/>
  <c r="I7" i="2" s="1"/>
  <c r="M5" i="2"/>
  <c r="C6" i="2"/>
  <c r="C44" i="2" s="1"/>
  <c r="G45" i="2" s="1"/>
  <c r="E26" i="2"/>
  <c r="M26" i="2" s="1"/>
  <c r="E12" i="2"/>
  <c r="K12" i="2" s="1"/>
  <c r="M12" i="2" s="1"/>
  <c r="E22" i="1"/>
  <c r="I22" i="1" s="1"/>
  <c r="E9" i="1"/>
  <c r="I9" i="1" s="1"/>
  <c r="C6" i="1"/>
  <c r="C27" i="1" s="1"/>
  <c r="G28" i="1" s="1"/>
  <c r="E16" i="1"/>
  <c r="I16" i="1" s="1"/>
  <c r="I27" i="1" l="1"/>
  <c r="I29" i="1" s="1"/>
  <c r="I28" i="1" s="1"/>
  <c r="K7" i="2"/>
  <c r="K44" i="2" s="1"/>
  <c r="I44" i="2"/>
  <c r="I46" i="2" s="1"/>
  <c r="M7" i="2" l="1"/>
  <c r="M44" i="2" s="1"/>
  <c r="I45" i="2"/>
  <c r="K46" i="2"/>
  <c r="M46" i="2" l="1"/>
  <c r="M45" i="2" s="1"/>
  <c r="K45" i="2"/>
</calcChain>
</file>

<file path=xl/sharedStrings.xml><?xml version="1.0" encoding="utf-8"?>
<sst xmlns="http://schemas.openxmlformats.org/spreadsheetml/2006/main" count="150" uniqueCount="129">
  <si>
    <t>Custo Acumulado</t>
  </si>
  <si>
    <t>Porcentagem Acumulada</t>
  </si>
  <si>
    <t>Custo</t>
  </si>
  <si>
    <t>SISTEMA DE AR CONDICIONADO CENTRAL E VENTILAÇÃO / EXAUSTÃO MECÂNICA - FASE 01</t>
  </si>
  <si>
    <t>A-09</t>
  </si>
  <si>
    <t>PROJETO DE SEGURANÇA CONTRA INCÊNDIO E PÂNICO - FASE 01</t>
  </si>
  <si>
    <t>A-07</t>
  </si>
  <si>
    <t>REDE DE CABEAMENTO ESTRUTURADO - FASE 01</t>
  </si>
  <si>
    <t>A-05</t>
  </si>
  <si>
    <t>INSTALAÇÕES ELÉTRICAS - FASE 01</t>
  </si>
  <si>
    <t>A-04</t>
  </si>
  <si>
    <t>ETAPA 04 - INSTALAÇÕES</t>
  </si>
  <si>
    <t>SERVIÇOS FINAIS/LIMPEZA - FASE 01</t>
  </si>
  <si>
    <t>A-10</t>
  </si>
  <si>
    <t>ACESSÓRIOS - FASE 01</t>
  </si>
  <si>
    <t>A-03.10</t>
  </si>
  <si>
    <t>COMUNICAÇÃO VISUAL - FASE 01</t>
  </si>
  <si>
    <t>A-03.9</t>
  </si>
  <si>
    <t>MOBILIÁRIO - FASE 01</t>
  </si>
  <si>
    <t>A-03.8</t>
  </si>
  <si>
    <t>MARCENARIA - FASE 01</t>
  </si>
  <si>
    <t>A-03.7</t>
  </si>
  <si>
    <t>ETAPA 03 - MOBILIÁRIO, MARCENARIA E OUTROS</t>
  </si>
  <si>
    <t>ESQUADRIAS - FASE 01</t>
  </si>
  <si>
    <t>A-03.6</t>
  </si>
  <si>
    <t>FORROS - FASE01</t>
  </si>
  <si>
    <t>A-03.5</t>
  </si>
  <si>
    <t>REVESTIMENTOS DE PAREDE - FASE 01</t>
  </si>
  <si>
    <t>A-03.4</t>
  </si>
  <si>
    <t>PISO, SOLEIRA E RODAPÉS - FASE 01</t>
  </si>
  <si>
    <t>A-03.3</t>
  </si>
  <si>
    <t>DIVISÓRIAS INDUSTRIAIS PISO TETO - FASE 01</t>
  </si>
  <si>
    <t>A-03.2.2</t>
  </si>
  <si>
    <t>DIVISÓRIAS EM GESSO ACARTONADO - FASE 01</t>
  </si>
  <si>
    <t>A-03.2.1</t>
  </si>
  <si>
    <t>ETAPA 02  - CIVIL</t>
  </si>
  <si>
    <t>DEMOLIÇÕES E REMOÇÕES - FASE 01</t>
  </si>
  <si>
    <t>A-03.1</t>
  </si>
  <si>
    <t>ETAPA 01 - DEMOLIÇÕES</t>
  </si>
  <si>
    <t>FASE 01</t>
  </si>
  <si>
    <t>A</t>
  </si>
  <si>
    <t>DESPESAS OPERACIONAIS GERAIS E ADMINISTRAÇÃO LOCAL</t>
  </si>
  <si>
    <t>2</t>
  </si>
  <si>
    <t>14 DIAS</t>
  </si>
  <si>
    <t>7 DIAS</t>
  </si>
  <si>
    <t>Valor da Etapa com BDI e ADM</t>
  </si>
  <si>
    <t>(%)</t>
  </si>
  <si>
    <t>Valor da Etapa com BDI</t>
  </si>
  <si>
    <t>Descrição</t>
  </si>
  <si>
    <t>Item</t>
  </si>
  <si>
    <r>
      <t xml:space="preserve">Cronograma Físico-Financeiro - </t>
    </r>
    <r>
      <rPr>
        <b/>
        <u/>
        <sz val="9"/>
        <color theme="1"/>
        <rFont val="Calibri"/>
        <family val="2"/>
        <scheme val="minor"/>
      </rPr>
      <t>FASE 01</t>
    </r>
  </si>
  <si>
    <t>SINAPI - 08/2017 - SP</t>
  </si>
  <si>
    <t>DESUL-5°ANDAR-2017-R02</t>
  </si>
  <si>
    <t>Adicional Noturno</t>
  </si>
  <si>
    <t>B.D.I.</t>
  </si>
  <si>
    <t>Bancos Utilizados</t>
  </si>
  <si>
    <t>Descrição do Orçamento</t>
  </si>
  <si>
    <t>CONTROLE E BALANCEAMENTO - FASE 02</t>
  </si>
  <si>
    <t>B-09.7.3</t>
  </si>
  <si>
    <t>DUTOS E DIFUSORES - FASE 02</t>
  </si>
  <si>
    <t>B-09.7.2</t>
  </si>
  <si>
    <t>SISTEMA DE AR CONDICIONADO CENTRAL E VENTILAÇÃO / EXAUSTÃO MECÂNICA - FASE 02</t>
  </si>
  <si>
    <t>B-09</t>
  </si>
  <si>
    <t>INSTALAÇÕES HIDRÁULICAS E SANITÁRIAS - FASE 02</t>
  </si>
  <si>
    <t>B-08</t>
  </si>
  <si>
    <t>SISTEMA DE DETECÇÃO E ALARME DE INCÊNDIO - FASE 02</t>
  </si>
  <si>
    <t>B-07.2</t>
  </si>
  <si>
    <t>SISTEMA DE PROTEÇÃO POR CHUVEIROS AUTOMÁTICOS - FASE 02</t>
  </si>
  <si>
    <t>B-07.1</t>
  </si>
  <si>
    <t>PROJETO DE SEGURANÇA CONTRA INCÊNDIO E PÂNICO - FASE 02</t>
  </si>
  <si>
    <t>B-07</t>
  </si>
  <si>
    <t>CERTIFICAÇÃO - FASE 02</t>
  </si>
  <si>
    <t>B-05.7.4</t>
  </si>
  <si>
    <t>ACESSÓRIOS - FASE 02</t>
  </si>
  <si>
    <t>B-05.7.3</t>
  </si>
  <si>
    <t>METÁLICO - FASE 02</t>
  </si>
  <si>
    <t>B-05.7.2</t>
  </si>
  <si>
    <t>REDE DE CABEAMENTO ESTRUTURADO - FASE 02</t>
  </si>
  <si>
    <t>B-05</t>
  </si>
  <si>
    <t>TESTES E COMISSIONAMENTOS - FASE 02</t>
  </si>
  <si>
    <t>B-04.3.6</t>
  </si>
  <si>
    <t>LÂMPADAS E LUMINÁRIAS - FASE 02</t>
  </si>
  <si>
    <t>B-04.3.5</t>
  </si>
  <si>
    <t>TOMADAS E INTERRUPTORES - FASE 02</t>
  </si>
  <si>
    <t>B-04.3.4</t>
  </si>
  <si>
    <t>CABEAMENTO - FASE 02</t>
  </si>
  <si>
    <t>B-04.3.3</t>
  </si>
  <si>
    <t>INFRAESTRUTURA - FASE 02</t>
  </si>
  <si>
    <t>B-04.3.2</t>
  </si>
  <si>
    <t>INSTALAÇÕES ELÉTRICAS - FASE 02</t>
  </si>
  <si>
    <t>B-04</t>
  </si>
  <si>
    <t>DOCUMENTAÇÃO FINAL - FASE 02</t>
  </si>
  <si>
    <t>B-11</t>
  </si>
  <si>
    <t>SERVIÇOS FINAIS/LIMPEZA - FASE 02</t>
  </si>
  <si>
    <t>B-10</t>
  </si>
  <si>
    <t>B-03.10</t>
  </si>
  <si>
    <t>COMUNICAÇÃO VISUAL - FASE 02</t>
  </si>
  <si>
    <t>B-03.9</t>
  </si>
  <si>
    <t>MOBILIÁRIO - FASE 02</t>
  </si>
  <si>
    <t>B-03.8</t>
  </si>
  <si>
    <t>MARCENARIA - FASE 02</t>
  </si>
  <si>
    <t>B-03.7</t>
  </si>
  <si>
    <t>ESQUADRIAS - FASE 02</t>
  </si>
  <si>
    <t>B-03.6</t>
  </si>
  <si>
    <t>FORROS - FASE 02</t>
  </si>
  <si>
    <t>B-03.5</t>
  </si>
  <si>
    <t>REVESTIMENTO DE PAREDES - FASE 02</t>
  </si>
  <si>
    <t>B-03.4</t>
  </si>
  <si>
    <t>PISOS, SOLEIRAS E RODAPÉS - FASE 02</t>
  </si>
  <si>
    <t>B-03.3</t>
  </si>
  <si>
    <t>DIVISÓRIAS INDUSTRIAIS PISO TETO - FASE 02</t>
  </si>
  <si>
    <t>B-03.2.2</t>
  </si>
  <si>
    <t>DIVISÓRIAS EM GESSO ACARTONADO - FASE 02</t>
  </si>
  <si>
    <t>B-03.2.1</t>
  </si>
  <si>
    <t>ETAPA 02 - CIVIL</t>
  </si>
  <si>
    <t>REMOÇÕES E REINSTALAÇÕES - FASE 02 (AC)</t>
  </si>
  <si>
    <t>B-09.7.1</t>
  </si>
  <si>
    <t>RETIRADAS - FASE 02 (RCE)</t>
  </si>
  <si>
    <t>B-05.7.1</t>
  </si>
  <si>
    <t>RETIRADAS - FASE 02 (INSTALAÇÕES ELÉTRICAS)</t>
  </si>
  <si>
    <t>B-04.3.1</t>
  </si>
  <si>
    <t>DEMOLIÇÕES E REMOÇÕES - FASE 02</t>
  </si>
  <si>
    <t>B-03.1</t>
  </si>
  <si>
    <t>FASE 02</t>
  </si>
  <si>
    <t>B-00</t>
  </si>
  <si>
    <t>28 DIAS</t>
  </si>
  <si>
    <t>21 DIAS</t>
  </si>
  <si>
    <t>07 DIAS</t>
  </si>
  <si>
    <r>
      <t xml:space="preserve">Cronograma Físico-Financeiro - </t>
    </r>
    <r>
      <rPr>
        <b/>
        <u/>
        <sz val="9"/>
        <color theme="1"/>
        <rFont val="Calibri"/>
        <family val="2"/>
        <scheme val="minor"/>
      </rPr>
      <t>FASE 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</si>
</sst>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\R\$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8ECF6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3" tint="0.39997558519241921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CCCCCC"/>
      </top>
      <bottom/>
      <diagonal/>
    </border>
    <border>
      <left/>
      <right/>
      <top/>
      <bottom style="thick">
        <color theme="0" tint="-0.24994659260841701"/>
      </bottom>
      <diagonal/>
    </border>
    <border>
      <left/>
      <right/>
      <top/>
      <bottom style="thin">
        <color rgb="FFCCCCCC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9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 style="thin">
        <color rgb="FFCCCCCC"/>
      </top>
      <bottom style="thick">
        <color theme="9" tint="-0.24994659260841701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ck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Alignment="1">
      <alignment horizontal="right" vertical="top" wrapText="1"/>
    </xf>
    <xf numFmtId="164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10" fontId="2" fillId="2" borderId="0" xfId="1" applyNumberFormat="1" applyFont="1" applyFill="1" applyAlignment="1">
      <alignment horizontal="right" vertical="top" wrapText="1"/>
    </xf>
    <xf numFmtId="164" fontId="2" fillId="2" borderId="0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0" xfId="0" applyFont="1"/>
    <xf numFmtId="164" fontId="3" fillId="0" borderId="0" xfId="0" applyNumberFormat="1" applyFont="1"/>
    <xf numFmtId="164" fontId="4" fillId="3" borderId="2" xfId="0" applyNumberFormat="1" applyFont="1" applyFill="1" applyBorder="1" applyAlignment="1">
      <alignment horizontal="right" vertical="center" wrapText="1"/>
    </xf>
    <xf numFmtId="10" fontId="4" fillId="3" borderId="2" xfId="1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0" fontId="4" fillId="3" borderId="3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top" wrapText="1"/>
    </xf>
    <xf numFmtId="10" fontId="4" fillId="3" borderId="3" xfId="1" applyNumberFormat="1" applyFont="1" applyFill="1" applyBorder="1" applyAlignment="1">
      <alignment horizontal="right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0" fontId="4" fillId="3" borderId="4" xfId="1" applyNumberFormat="1" applyFont="1" applyFill="1" applyBorder="1" applyAlignment="1">
      <alignment horizontal="right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0" fontId="4" fillId="3" borderId="5" xfId="1" applyNumberFormat="1" applyFont="1" applyFill="1" applyBorder="1" applyAlignment="1">
      <alignment horizontal="right" vertical="center" wrapText="1"/>
    </xf>
    <xf numFmtId="164" fontId="4" fillId="4" borderId="6" xfId="0" applyNumberFormat="1" applyFont="1" applyFill="1" applyBorder="1" applyAlignment="1">
      <alignment horizontal="right" vertical="center" wrapText="1"/>
    </xf>
    <xf numFmtId="10" fontId="4" fillId="4" borderId="6" xfId="1" applyNumberFormat="1" applyFont="1" applyFill="1" applyBorder="1" applyAlignment="1">
      <alignment horizontal="right" vertical="center" wrapText="1"/>
    </xf>
    <xf numFmtId="164" fontId="4" fillId="4" borderId="3" xfId="0" applyNumberFormat="1" applyFont="1" applyFill="1" applyBorder="1" applyAlignment="1">
      <alignment horizontal="right" vertical="center" wrapText="1"/>
    </xf>
    <xf numFmtId="10" fontId="4" fillId="4" borderId="3" xfId="1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top" wrapText="1"/>
    </xf>
    <xf numFmtId="10" fontId="4" fillId="4" borderId="3" xfId="1" applyNumberFormat="1" applyFont="1" applyFill="1" applyBorder="1" applyAlignment="1">
      <alignment horizontal="right" vertical="center" wrapText="1"/>
    </xf>
    <xf numFmtId="164" fontId="4" fillId="4" borderId="7" xfId="0" applyNumberFormat="1" applyFont="1" applyFill="1" applyBorder="1" applyAlignment="1">
      <alignment horizontal="right" vertical="center" wrapText="1"/>
    </xf>
    <xf numFmtId="10" fontId="4" fillId="4" borderId="7" xfId="1" applyNumberFormat="1" applyFont="1" applyFill="1" applyBorder="1" applyAlignment="1">
      <alignment horizontal="right" vertical="center" wrapText="1"/>
    </xf>
    <xf numFmtId="164" fontId="4" fillId="5" borderId="3" xfId="0" applyNumberFormat="1" applyFont="1" applyFill="1" applyBorder="1" applyAlignment="1">
      <alignment horizontal="right" vertical="top" wrapText="1"/>
    </xf>
    <xf numFmtId="10" fontId="4" fillId="5" borderId="3" xfId="1" applyNumberFormat="1" applyFont="1" applyFill="1" applyBorder="1" applyAlignment="1">
      <alignment horizontal="right" vertical="top" wrapText="1"/>
    </xf>
    <xf numFmtId="164" fontId="4" fillId="5" borderId="3" xfId="0" applyNumberFormat="1" applyFont="1" applyFill="1" applyBorder="1" applyAlignment="1">
      <alignment horizontal="right" vertical="center" wrapText="1"/>
    </xf>
    <xf numFmtId="10" fontId="4" fillId="5" borderId="3" xfId="1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top" wrapText="1"/>
    </xf>
    <xf numFmtId="164" fontId="4" fillId="3" borderId="7" xfId="0" applyNumberFormat="1" applyFont="1" applyFill="1" applyBorder="1" applyAlignment="1">
      <alignment horizontal="right" vertical="top" wrapText="1"/>
    </xf>
    <xf numFmtId="10" fontId="4" fillId="3" borderId="7" xfId="1" applyNumberFormat="1" applyFont="1" applyFill="1" applyBorder="1" applyAlignment="1">
      <alignment horizontal="right" vertical="top" wrapText="1"/>
    </xf>
    <xf numFmtId="164" fontId="4" fillId="3" borderId="8" xfId="0" applyNumberFormat="1" applyFont="1" applyFill="1" applyBorder="1" applyAlignment="1">
      <alignment horizontal="right" vertical="center" wrapText="1"/>
    </xf>
    <xf numFmtId="10" fontId="4" fillId="3" borderId="8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165" fontId="2" fillId="2" borderId="0" xfId="0" applyNumberFormat="1" applyFont="1" applyFill="1" applyAlignment="1">
      <alignment horizontal="right" vertical="top" wrapText="1"/>
    </xf>
    <xf numFmtId="9" fontId="3" fillId="0" borderId="0" xfId="1" applyNumberFormat="1" applyFont="1"/>
    <xf numFmtId="9" fontId="3" fillId="0" borderId="0" xfId="1" applyFont="1"/>
    <xf numFmtId="164" fontId="4" fillId="3" borderId="9" xfId="0" applyNumberFormat="1" applyFont="1" applyFill="1" applyBorder="1" applyAlignment="1">
      <alignment horizontal="right" vertical="center" wrapText="1"/>
    </xf>
    <xf numFmtId="10" fontId="4" fillId="3" borderId="9" xfId="1" applyNumberFormat="1" applyFont="1" applyFill="1" applyBorder="1" applyAlignment="1">
      <alignment horizontal="right" vertical="center" wrapText="1"/>
    </xf>
    <xf numFmtId="10" fontId="4" fillId="5" borderId="3" xfId="1" applyNumberFormat="1" applyFont="1" applyFill="1" applyBorder="1" applyAlignment="1">
      <alignment horizontal="right" vertical="center" wrapText="1"/>
    </xf>
    <xf numFmtId="10" fontId="4" fillId="3" borderId="8" xfId="1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10" fontId="7" fillId="2" borderId="0" xfId="0" applyNumberFormat="1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vertical="top" wrapText="1"/>
    </xf>
    <xf numFmtId="10" fontId="7" fillId="2" borderId="0" xfId="0" applyNumberFormat="1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center" vertical="top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33"/>
  <sheetViews>
    <sheetView showGridLines="0" tabSelected="1" zoomScaleNormal="100" workbookViewId="0">
      <selection activeCell="E22" sqref="E22"/>
    </sheetView>
  </sheetViews>
  <sheetFormatPr defaultColWidth="9.140625" defaultRowHeight="15" outlineLevelRow="1" x14ac:dyDescent="0.25"/>
  <cols>
    <col min="1" max="1" width="9.7109375" customWidth="1"/>
    <col min="2" max="2" width="55.7109375" bestFit="1" customWidth="1"/>
    <col min="3" max="3" width="17" customWidth="1"/>
    <col min="4" max="4" width="10.5703125" customWidth="1"/>
    <col min="5" max="5" width="13.140625" customWidth="1"/>
    <col min="7" max="7" width="10.7109375" customWidth="1"/>
    <col min="9" max="9" width="10.7109375" customWidth="1"/>
    <col min="11" max="12" width="9.85546875" bestFit="1" customWidth="1"/>
  </cols>
  <sheetData>
    <row r="1" spans="1:12" x14ac:dyDescent="0.25">
      <c r="A1" s="49" t="s">
        <v>56</v>
      </c>
      <c r="B1" s="49"/>
      <c r="C1" s="40" t="s">
        <v>55</v>
      </c>
      <c r="D1" s="40"/>
      <c r="E1" s="40"/>
      <c r="F1" s="53" t="s">
        <v>54</v>
      </c>
      <c r="G1" s="53"/>
      <c r="H1" s="49" t="s">
        <v>53</v>
      </c>
      <c r="I1" s="49"/>
    </row>
    <row r="2" spans="1:12" ht="15.75" customHeight="1" x14ac:dyDescent="0.25">
      <c r="A2" s="50" t="s">
        <v>52</v>
      </c>
      <c r="B2" s="50"/>
      <c r="C2" s="39" t="s">
        <v>51</v>
      </c>
      <c r="D2" s="39"/>
      <c r="E2" s="39"/>
      <c r="F2" s="54">
        <f>BDI</f>
        <v>0.26679999999999998</v>
      </c>
      <c r="G2" s="55"/>
      <c r="H2" s="51">
        <v>0.2</v>
      </c>
      <c r="I2" s="52"/>
    </row>
    <row r="3" spans="1:12" ht="15" customHeight="1" x14ac:dyDescent="0.25">
      <c r="A3" s="58" t="s">
        <v>50</v>
      </c>
      <c r="B3" s="58"/>
      <c r="C3" s="58"/>
      <c r="D3" s="58"/>
      <c r="E3" s="58"/>
      <c r="F3" s="58"/>
      <c r="G3" s="58"/>
      <c r="H3" s="58"/>
      <c r="I3" s="58"/>
    </row>
    <row r="4" spans="1:12" s="36" customFormat="1" ht="22.5" customHeight="1" x14ac:dyDescent="0.2">
      <c r="A4" s="38" t="s">
        <v>49</v>
      </c>
      <c r="B4" s="38" t="s">
        <v>48</v>
      </c>
      <c r="C4" s="37" t="s">
        <v>47</v>
      </c>
      <c r="D4" s="37" t="s">
        <v>46</v>
      </c>
      <c r="E4" s="37" t="s">
        <v>45</v>
      </c>
      <c r="F4" s="57" t="s">
        <v>44</v>
      </c>
      <c r="G4" s="57"/>
      <c r="H4" s="57" t="s">
        <v>43</v>
      </c>
      <c r="I4" s="57"/>
    </row>
    <row r="5" spans="1:12" s="7" customFormat="1" ht="24.95" customHeight="1" thickBot="1" x14ac:dyDescent="0.25">
      <c r="A5" s="13" t="s">
        <v>42</v>
      </c>
      <c r="B5" s="13" t="s">
        <v>41</v>
      </c>
      <c r="C5" s="34">
        <v>7749.3877387553966</v>
      </c>
      <c r="D5" s="35"/>
      <c r="E5" s="34"/>
      <c r="F5" s="33"/>
      <c r="G5" s="32" t="str">
        <f>IF(F5=1,$E5,"")</f>
        <v/>
      </c>
      <c r="H5" s="33"/>
      <c r="I5" s="32" t="str">
        <f>IFERROR(IF(AND(F5+H5=1,G5=""),$E5,""),"")</f>
        <v/>
      </c>
      <c r="K5" s="8"/>
    </row>
    <row r="6" spans="1:12" s="7" customFormat="1" ht="24.95" customHeight="1" thickTop="1" x14ac:dyDescent="0.2">
      <c r="A6" s="31" t="s">
        <v>40</v>
      </c>
      <c r="B6" s="31" t="s">
        <v>39</v>
      </c>
      <c r="C6" s="29">
        <f>SUBTOTAL(9,C7:C26)</f>
        <v>97229.965562092562</v>
      </c>
      <c r="D6" s="30"/>
      <c r="E6" s="29"/>
      <c r="F6" s="28"/>
      <c r="G6" s="27" t="str">
        <f>IF(F6=1,$E6,"")</f>
        <v/>
      </c>
      <c r="H6" s="28"/>
      <c r="I6" s="27" t="str">
        <f>IFERROR(IF(AND(F6+H6=1,G6=""),$E6,""),"")</f>
        <v/>
      </c>
      <c r="K6" s="8"/>
    </row>
    <row r="7" spans="1:12" s="7" customFormat="1" ht="24.95" customHeight="1" thickBot="1" x14ac:dyDescent="0.25">
      <c r="A7" s="23"/>
      <c r="B7" s="23" t="s">
        <v>38</v>
      </c>
      <c r="C7" s="21">
        <f>SUBTOTAL(9,C8)</f>
        <v>20049.314282092542</v>
      </c>
      <c r="D7" s="22"/>
      <c r="E7" s="21">
        <f>SUBTOTAL(9,E8)</f>
        <v>21647.277516676637</v>
      </c>
      <c r="F7" s="26">
        <v>1</v>
      </c>
      <c r="G7" s="25">
        <f>IF(F7=1,$E7,"")</f>
        <v>21647.277516676637</v>
      </c>
      <c r="H7" s="24"/>
      <c r="I7" s="21" t="str">
        <f>IFERROR(IF(AND(F7+H7=1,G7=""),$E7,""),"")</f>
        <v/>
      </c>
      <c r="K7" s="8"/>
    </row>
    <row r="8" spans="1:12" s="7" customFormat="1" ht="24.95" customHeight="1" outlineLevel="1" thickTop="1" thickBot="1" x14ac:dyDescent="0.25">
      <c r="A8" s="13" t="s">
        <v>37</v>
      </c>
      <c r="B8" s="13" t="s">
        <v>36</v>
      </c>
      <c r="C8" s="11">
        <v>20049.314282092542</v>
      </c>
      <c r="D8" s="12">
        <f>C8/(PREÇO_TOTAL-ADM)</f>
        <v>3.6150707909226018E-2</v>
      </c>
      <c r="E8" s="11">
        <f>C8+D8*ADM</f>
        <v>21647.277516676637</v>
      </c>
      <c r="F8" s="18">
        <v>1</v>
      </c>
      <c r="G8" s="17"/>
      <c r="H8" s="14"/>
      <c r="I8" s="11"/>
    </row>
    <row r="9" spans="1:12" s="7" customFormat="1" ht="24.95" customHeight="1" thickTop="1" thickBot="1" x14ac:dyDescent="0.25">
      <c r="A9" s="23"/>
      <c r="B9" s="23" t="s">
        <v>35</v>
      </c>
      <c r="C9" s="21">
        <f>SUBTOTAL(9,C10:C15)</f>
        <v>41414.449830000005</v>
      </c>
      <c r="D9" s="22"/>
      <c r="E9" s="21">
        <f>SUBTOTAL(9,E10:E15)</f>
        <v>44715.249412356614</v>
      </c>
      <c r="F9" s="20">
        <v>0.45</v>
      </c>
      <c r="G9" s="19" t="str">
        <f>IF(F9=1,$E9,"")</f>
        <v/>
      </c>
      <c r="H9" s="20">
        <v>0.55000000000000004</v>
      </c>
      <c r="I9" s="19">
        <f>IFERROR(IF(AND(F9+H9=1,G9=""),$E9,""),"")</f>
        <v>44715.249412356614</v>
      </c>
      <c r="L9" s="8"/>
    </row>
    <row r="10" spans="1:12" s="7" customFormat="1" ht="24.95" customHeight="1" outlineLevel="1" thickTop="1" thickBot="1" x14ac:dyDescent="0.25">
      <c r="A10" s="13" t="s">
        <v>34</v>
      </c>
      <c r="B10" s="13" t="s">
        <v>33</v>
      </c>
      <c r="C10" s="11">
        <v>14199.471036000001</v>
      </c>
      <c r="D10" s="12">
        <f t="shared" ref="D10:D15" si="0">C10/(PREÇO_TOTAL-ADM)</f>
        <v>2.5602917020779815E-2</v>
      </c>
      <c r="E10" s="11">
        <f t="shared" ref="E10:E15" si="1">C10+D10*ADM</f>
        <v>15331.192168544467</v>
      </c>
      <c r="F10" s="18">
        <v>0.6</v>
      </c>
      <c r="G10" s="17"/>
      <c r="H10" s="18">
        <v>0.4</v>
      </c>
      <c r="I10" s="17"/>
      <c r="L10" s="8"/>
    </row>
    <row r="11" spans="1:12" s="7" customFormat="1" ht="24.95" customHeight="1" outlineLevel="1" thickTop="1" thickBot="1" x14ac:dyDescent="0.25">
      <c r="A11" s="13" t="s">
        <v>32</v>
      </c>
      <c r="B11" s="13" t="s">
        <v>31</v>
      </c>
      <c r="C11" s="11">
        <v>4784.9103000000005</v>
      </c>
      <c r="D11" s="12">
        <f t="shared" si="0"/>
        <v>8.6276214833764069E-3</v>
      </c>
      <c r="E11" s="11">
        <f t="shared" si="1"/>
        <v>5166.2754994578208</v>
      </c>
      <c r="F11" s="16">
        <v>0.5</v>
      </c>
      <c r="G11" s="15"/>
      <c r="H11" s="16">
        <v>0.5</v>
      </c>
      <c r="I11" s="15"/>
      <c r="L11" s="8"/>
    </row>
    <row r="12" spans="1:12" s="7" customFormat="1" ht="24.95" customHeight="1" outlineLevel="1" thickTop="1" thickBot="1" x14ac:dyDescent="0.25">
      <c r="A12" s="13" t="s">
        <v>30</v>
      </c>
      <c r="B12" s="13" t="s">
        <v>29</v>
      </c>
      <c r="C12" s="11">
        <v>1570.5191239999997</v>
      </c>
      <c r="D12" s="12">
        <f t="shared" si="0"/>
        <v>2.8317865298908302E-3</v>
      </c>
      <c r="E12" s="11">
        <f t="shared" si="1"/>
        <v>1695.6920742591888</v>
      </c>
      <c r="F12" s="16">
        <v>0.5</v>
      </c>
      <c r="G12" s="15"/>
      <c r="H12" s="16">
        <v>0.5</v>
      </c>
      <c r="I12" s="15"/>
      <c r="L12" s="8"/>
    </row>
    <row r="13" spans="1:12" s="7" customFormat="1" ht="24.95" customHeight="1" outlineLevel="1" thickTop="1" thickBot="1" x14ac:dyDescent="0.25">
      <c r="A13" s="13" t="s">
        <v>28</v>
      </c>
      <c r="B13" s="13" t="s">
        <v>27</v>
      </c>
      <c r="C13" s="11">
        <v>13476.257819999999</v>
      </c>
      <c r="D13" s="12">
        <f t="shared" si="0"/>
        <v>2.4298898870340639E-2</v>
      </c>
      <c r="E13" s="11">
        <f t="shared" si="1"/>
        <v>14550.337672963869</v>
      </c>
      <c r="F13" s="16">
        <v>0.3</v>
      </c>
      <c r="G13" s="15"/>
      <c r="H13" s="16">
        <v>0.7</v>
      </c>
      <c r="I13" s="15"/>
      <c r="L13" s="8"/>
    </row>
    <row r="14" spans="1:12" s="7" customFormat="1" ht="24.95" customHeight="1" outlineLevel="1" thickTop="1" thickBot="1" x14ac:dyDescent="0.25">
      <c r="A14" s="13" t="s">
        <v>26</v>
      </c>
      <c r="B14" s="13" t="s">
        <v>25</v>
      </c>
      <c r="C14" s="11">
        <v>5089.5515500000001</v>
      </c>
      <c r="D14" s="12">
        <f t="shared" si="0"/>
        <v>9.1769169201628906E-3</v>
      </c>
      <c r="E14" s="11">
        <f t="shared" si="1"/>
        <v>5495.1971567769151</v>
      </c>
      <c r="F14" s="16">
        <v>0.6</v>
      </c>
      <c r="G14" s="15"/>
      <c r="H14" s="16">
        <v>0.4</v>
      </c>
      <c r="I14" s="15"/>
      <c r="L14" s="8"/>
    </row>
    <row r="15" spans="1:12" s="7" customFormat="1" ht="24.95" customHeight="1" outlineLevel="1" thickTop="1" thickBot="1" x14ac:dyDescent="0.25">
      <c r="A15" s="13" t="s">
        <v>24</v>
      </c>
      <c r="B15" s="13" t="s">
        <v>23</v>
      </c>
      <c r="C15" s="11">
        <v>2293.7399999999998</v>
      </c>
      <c r="D15" s="12">
        <f t="shared" si="0"/>
        <v>4.1358184919955123E-3</v>
      </c>
      <c r="E15" s="11">
        <f t="shared" si="1"/>
        <v>2476.5548403543489</v>
      </c>
      <c r="F15" s="14"/>
      <c r="G15" s="11"/>
      <c r="H15" s="16">
        <v>1</v>
      </c>
      <c r="I15" s="15"/>
      <c r="L15" s="8"/>
    </row>
    <row r="16" spans="1:12" s="7" customFormat="1" ht="24.95" customHeight="1" thickTop="1" thickBot="1" x14ac:dyDescent="0.25">
      <c r="A16" s="23"/>
      <c r="B16" s="23" t="s">
        <v>22</v>
      </c>
      <c r="C16" s="21">
        <f>SUBTOTAL(9,C17:C21)</f>
        <v>12246.828450000001</v>
      </c>
      <c r="D16" s="22"/>
      <c r="E16" s="21">
        <f>SUBTOTAL(9,E17:E21)</f>
        <v>13222.92076557799</v>
      </c>
      <c r="F16" s="24"/>
      <c r="G16" s="21" t="str">
        <f>IF(F16=1,$E16,"")</f>
        <v/>
      </c>
      <c r="H16" s="20">
        <v>1</v>
      </c>
      <c r="I16" s="19">
        <f>IFERROR(IF(AND(F16+H16=1,G16=""),$E16,""),"")</f>
        <v>13222.92076557799</v>
      </c>
    </row>
    <row r="17" spans="1:11" s="7" customFormat="1" ht="24.95" customHeight="1" outlineLevel="1" thickTop="1" thickBot="1" x14ac:dyDescent="0.25">
      <c r="A17" s="13" t="s">
        <v>21</v>
      </c>
      <c r="B17" s="13" t="s">
        <v>20</v>
      </c>
      <c r="C17" s="11">
        <v>5299.7238500000003</v>
      </c>
      <c r="D17" s="12">
        <f>C17/(PREÇO_TOTAL-ADM)</f>
        <v>9.5558763858587525E-3</v>
      </c>
      <c r="E17" s="11">
        <f>C17+D17*ADM</f>
        <v>5722.1205338263653</v>
      </c>
      <c r="F17" s="14"/>
      <c r="G17" s="11"/>
      <c r="H17" s="18">
        <v>1</v>
      </c>
      <c r="I17" s="17"/>
    </row>
    <row r="18" spans="1:11" s="7" customFormat="1" ht="24.95" customHeight="1" outlineLevel="1" thickTop="1" thickBot="1" x14ac:dyDescent="0.25">
      <c r="A18" s="13" t="s">
        <v>19</v>
      </c>
      <c r="B18" s="13" t="s">
        <v>18</v>
      </c>
      <c r="C18" s="11">
        <v>601.22</v>
      </c>
      <c r="D18" s="12">
        <f>C18/(PREÇO_TOTAL-ADM)</f>
        <v>1.0840534645415534E-3</v>
      </c>
      <c r="E18" s="11">
        <f>C18+D18*ADM</f>
        <v>649.13822016350673</v>
      </c>
      <c r="F18" s="14"/>
      <c r="G18" s="11"/>
      <c r="H18" s="16">
        <v>1</v>
      </c>
      <c r="I18" s="15"/>
    </row>
    <row r="19" spans="1:11" s="7" customFormat="1" ht="24.95" customHeight="1" outlineLevel="1" thickTop="1" thickBot="1" x14ac:dyDescent="0.25">
      <c r="A19" s="13" t="s">
        <v>17</v>
      </c>
      <c r="B19" s="13" t="s">
        <v>16</v>
      </c>
      <c r="C19" s="11">
        <v>225.24</v>
      </c>
      <c r="D19" s="12">
        <f>C19/(PREÇO_TOTAL-ADM)</f>
        <v>4.0612787723851414E-4</v>
      </c>
      <c r="E19" s="11">
        <f>C19+D19*ADM</f>
        <v>243.19199745455614</v>
      </c>
      <c r="F19" s="14"/>
      <c r="G19" s="11"/>
      <c r="H19" s="16">
        <v>1</v>
      </c>
      <c r="I19" s="15"/>
    </row>
    <row r="20" spans="1:11" s="7" customFormat="1" ht="24.95" customHeight="1" outlineLevel="1" thickTop="1" thickBot="1" x14ac:dyDescent="0.25">
      <c r="A20" s="13" t="s">
        <v>15</v>
      </c>
      <c r="B20" s="13" t="s">
        <v>14</v>
      </c>
      <c r="C20" s="11">
        <v>4660.6446000000014</v>
      </c>
      <c r="D20" s="12">
        <f>C20/(PREÇO_TOTAL-ADM)</f>
        <v>8.403559305457043E-3</v>
      </c>
      <c r="E20" s="11">
        <f>C20+D20*ADM</f>
        <v>5032.1056193384438</v>
      </c>
      <c r="F20" s="14"/>
      <c r="G20" s="11"/>
      <c r="H20" s="16">
        <v>1</v>
      </c>
      <c r="I20" s="15"/>
    </row>
    <row r="21" spans="1:11" s="7" customFormat="1" ht="24.95" customHeight="1" outlineLevel="1" thickTop="1" thickBot="1" x14ac:dyDescent="0.25">
      <c r="A21" s="13" t="s">
        <v>13</v>
      </c>
      <c r="B21" s="13" t="s">
        <v>12</v>
      </c>
      <c r="C21" s="11">
        <v>1460</v>
      </c>
      <c r="D21" s="12">
        <f>C21/(PREÇO_TOTAL-ADM)</f>
        <v>2.6325106587117325E-3</v>
      </c>
      <c r="E21" s="11">
        <f>C21+D21*ADM</f>
        <v>1576.3643947951161</v>
      </c>
      <c r="F21" s="14"/>
      <c r="G21" s="11"/>
      <c r="H21" s="16">
        <v>1</v>
      </c>
      <c r="I21" s="15"/>
    </row>
    <row r="22" spans="1:11" s="7" customFormat="1" ht="24.95" customHeight="1" thickTop="1" thickBot="1" x14ac:dyDescent="0.25">
      <c r="A22" s="23"/>
      <c r="B22" s="23" t="s">
        <v>11</v>
      </c>
      <c r="C22" s="21">
        <f>SUBTOTAL(9,C23:C26)</f>
        <v>23519.373</v>
      </c>
      <c r="D22" s="22"/>
      <c r="E22" s="21">
        <f>SUBTOTAL(9,E23:E26)</f>
        <v>25393.905606236709</v>
      </c>
      <c r="F22" s="20">
        <v>0.55000000000000004</v>
      </c>
      <c r="G22" s="19" t="str">
        <f>IF(F22=1,$E22,"")</f>
        <v/>
      </c>
      <c r="H22" s="20">
        <v>0.45</v>
      </c>
      <c r="I22" s="19">
        <f>IFERROR(IF(AND(F22+H22=1,G22=""),$E22,""),"")</f>
        <v>25393.905606236709</v>
      </c>
      <c r="K22" s="8"/>
    </row>
    <row r="23" spans="1:11" s="7" customFormat="1" ht="24.95" customHeight="1" outlineLevel="1" thickTop="1" thickBot="1" x14ac:dyDescent="0.25">
      <c r="A23" s="13" t="s">
        <v>10</v>
      </c>
      <c r="B23" s="13" t="s">
        <v>9</v>
      </c>
      <c r="C23" s="11">
        <v>8060.7199999999993</v>
      </c>
      <c r="D23" s="12">
        <f>C23/(PREÇO_TOTAL-ADM)</f>
        <v>1.453419953211701E-2</v>
      </c>
      <c r="E23" s="11">
        <f>C23+D23*ADM</f>
        <v>8703.1726057622509</v>
      </c>
      <c r="F23" s="18">
        <v>0.6</v>
      </c>
      <c r="G23" s="17"/>
      <c r="H23" s="18">
        <v>0.4</v>
      </c>
      <c r="I23" s="17"/>
      <c r="K23" s="8"/>
    </row>
    <row r="24" spans="1:11" s="7" customFormat="1" ht="24.95" customHeight="1" outlineLevel="1" thickTop="1" thickBot="1" x14ac:dyDescent="0.25">
      <c r="A24" s="13" t="s">
        <v>8</v>
      </c>
      <c r="B24" s="13" t="s">
        <v>7</v>
      </c>
      <c r="C24" s="11">
        <v>7098.5300000000007</v>
      </c>
      <c r="D24" s="12">
        <f>C24/(PREÇO_TOTAL-ADM)</f>
        <v>1.2799284853551366E-2</v>
      </c>
      <c r="E24" s="11">
        <f>C24+D24*ADM</f>
        <v>7664.2944845102584</v>
      </c>
      <c r="F24" s="16">
        <v>0.5</v>
      </c>
      <c r="G24" s="15"/>
      <c r="H24" s="16">
        <v>0.5</v>
      </c>
      <c r="I24" s="15"/>
      <c r="K24" s="8"/>
    </row>
    <row r="25" spans="1:11" s="7" customFormat="1" ht="24.95" customHeight="1" outlineLevel="1" thickTop="1" thickBot="1" x14ac:dyDescent="0.25">
      <c r="A25" s="13" t="s">
        <v>6</v>
      </c>
      <c r="B25" s="13" t="s">
        <v>5</v>
      </c>
      <c r="C25" s="11">
        <v>623.44499999999994</v>
      </c>
      <c r="D25" s="12">
        <f>C25/(PREÇO_TOTAL-ADM)</f>
        <v>1.1241271285072163E-3</v>
      </c>
      <c r="E25" s="11">
        <f>C25+D25*ADM</f>
        <v>673.13458911852126</v>
      </c>
      <c r="F25" s="16">
        <v>1</v>
      </c>
      <c r="G25" s="15"/>
      <c r="H25" s="14"/>
      <c r="I25" s="11"/>
      <c r="K25" s="8"/>
    </row>
    <row r="26" spans="1:11" s="7" customFormat="1" ht="24.95" customHeight="1" outlineLevel="1" thickTop="1" thickBot="1" x14ac:dyDescent="0.25">
      <c r="A26" s="13" t="s">
        <v>4</v>
      </c>
      <c r="B26" s="13" t="s">
        <v>3</v>
      </c>
      <c r="C26" s="11">
        <v>7736.6779999999999</v>
      </c>
      <c r="D26" s="12">
        <f>C26/(PREÇO_TOTAL-ADM)</f>
        <v>1.3949922806863402E-2</v>
      </c>
      <c r="E26" s="11">
        <f>C26+D26*ADM</f>
        <v>8353.3039268456778</v>
      </c>
      <c r="F26" s="10">
        <v>0.5</v>
      </c>
      <c r="G26" s="9"/>
      <c r="H26" s="10">
        <v>0.5</v>
      </c>
      <c r="I26" s="9"/>
      <c r="K26" s="8"/>
    </row>
    <row r="27" spans="1:11" ht="15.75" thickTop="1" x14ac:dyDescent="0.25">
      <c r="B27" s="6"/>
      <c r="C27" s="5">
        <f>SUBTOTAL(9,C5:C26)</f>
        <v>104979.35330084796</v>
      </c>
      <c r="D27" s="59" t="s">
        <v>2</v>
      </c>
      <c r="E27" s="59"/>
      <c r="F27" s="1"/>
      <c r="G27" s="2">
        <f>SUM(G5:G26)</f>
        <v>21647.277516676637</v>
      </c>
      <c r="H27" s="1"/>
      <c r="I27" s="2">
        <f>SUM(I5:I26)</f>
        <v>83332.07578417132</v>
      </c>
    </row>
    <row r="28" spans="1:11" ht="15" customHeight="1" x14ac:dyDescent="0.25">
      <c r="B28" s="3"/>
      <c r="C28" s="1"/>
      <c r="D28" s="60" t="s">
        <v>1</v>
      </c>
      <c r="E28" s="60"/>
      <c r="F28" s="1"/>
      <c r="G28" s="4">
        <f>G29/$C$27</f>
        <v>0.20620509496415218</v>
      </c>
      <c r="H28" s="1"/>
      <c r="I28" s="4">
        <f>I29/$C$27</f>
        <v>1</v>
      </c>
    </row>
    <row r="29" spans="1:11" ht="15" customHeight="1" x14ac:dyDescent="0.25">
      <c r="B29" s="3"/>
      <c r="C29" s="1"/>
      <c r="D29" s="60" t="s">
        <v>0</v>
      </c>
      <c r="E29" s="60"/>
      <c r="F29" s="1"/>
      <c r="G29" s="2">
        <f>G27</f>
        <v>21647.277516676637</v>
      </c>
      <c r="H29" s="1"/>
      <c r="I29" s="2">
        <f>G29+I27</f>
        <v>104979.35330084796</v>
      </c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2"/>
    </row>
    <row r="31" spans="1:11" x14ac:dyDescent="0.25">
      <c r="A31" s="1"/>
      <c r="B31" s="1"/>
      <c r="C31" s="1"/>
      <c r="D31" s="1"/>
      <c r="E31" s="1"/>
      <c r="F31" s="56"/>
      <c r="G31" s="56"/>
      <c r="H31" s="1"/>
      <c r="I31" s="1"/>
    </row>
    <row r="32" spans="1:11" x14ac:dyDescent="0.25">
      <c r="A32" s="1"/>
      <c r="B32" s="1"/>
      <c r="C32" s="1"/>
      <c r="D32" s="1"/>
      <c r="E32" s="1"/>
      <c r="F32" s="56"/>
      <c r="G32" s="56"/>
      <c r="H32" s="1"/>
      <c r="I32" s="1"/>
    </row>
    <row r="33" spans="1:9" x14ac:dyDescent="0.25">
      <c r="A33" s="1"/>
      <c r="B33" s="1"/>
      <c r="C33" s="1"/>
      <c r="D33" s="1"/>
      <c r="E33" s="1"/>
      <c r="F33" s="56"/>
      <c r="G33" s="56"/>
      <c r="H33" s="1"/>
      <c r="I33" s="1"/>
    </row>
  </sheetData>
  <mergeCells count="15">
    <mergeCell ref="F32:G32"/>
    <mergeCell ref="F33:G33"/>
    <mergeCell ref="F4:G4"/>
    <mergeCell ref="H4:I4"/>
    <mergeCell ref="A3:I3"/>
    <mergeCell ref="F31:G31"/>
    <mergeCell ref="D27:E27"/>
    <mergeCell ref="D28:E28"/>
    <mergeCell ref="D29:E29"/>
    <mergeCell ref="A1:B1"/>
    <mergeCell ref="H1:I1"/>
    <mergeCell ref="A2:B2"/>
    <mergeCell ref="H2:I2"/>
    <mergeCell ref="F1:G1"/>
    <mergeCell ref="F2:G2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Header>&amp;A</oddHead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X49"/>
  <sheetViews>
    <sheetView showGridLines="0" topLeftCell="A31" zoomScaleNormal="100" workbookViewId="0">
      <selection activeCell="C43" sqref="C43"/>
    </sheetView>
  </sheetViews>
  <sheetFormatPr defaultColWidth="9.140625" defaultRowHeight="15" outlineLevelRow="1" x14ac:dyDescent="0.25"/>
  <cols>
    <col min="1" max="1" width="9.7109375" customWidth="1"/>
    <col min="2" max="2" width="58.5703125" customWidth="1"/>
    <col min="3" max="5" width="13.140625" customWidth="1"/>
    <col min="7" max="7" width="10.7109375" customWidth="1"/>
    <col min="9" max="9" width="10.7109375" customWidth="1"/>
    <col min="11" max="11" width="10.7109375" customWidth="1"/>
    <col min="13" max="13" width="10.7109375" customWidth="1"/>
    <col min="14" max="14" width="9.85546875" bestFit="1" customWidth="1"/>
    <col min="16" max="16" width="9.85546875" bestFit="1" customWidth="1"/>
    <col min="18" max="18" width="9.85546875" bestFit="1" customWidth="1"/>
    <col min="22" max="22" width="9.85546875" bestFit="1" customWidth="1"/>
  </cols>
  <sheetData>
    <row r="1" spans="1:20" ht="24" customHeight="1" x14ac:dyDescent="0.25">
      <c r="A1" s="49" t="s">
        <v>56</v>
      </c>
      <c r="B1" s="49"/>
      <c r="C1" s="40" t="s">
        <v>55</v>
      </c>
      <c r="D1" s="40"/>
      <c r="E1" s="40"/>
      <c r="F1" s="53" t="s">
        <v>54</v>
      </c>
      <c r="G1" s="53"/>
      <c r="H1" s="49" t="s">
        <v>53</v>
      </c>
      <c r="I1" s="49"/>
      <c r="J1" s="49"/>
      <c r="K1" s="49"/>
      <c r="L1" s="49"/>
      <c r="M1" s="49"/>
    </row>
    <row r="2" spans="1:20" ht="15.75" customHeight="1" x14ac:dyDescent="0.25">
      <c r="A2" s="50" t="s">
        <v>52</v>
      </c>
      <c r="B2" s="50"/>
      <c r="C2" s="39" t="s">
        <v>51</v>
      </c>
      <c r="D2" s="39"/>
      <c r="E2" s="39"/>
      <c r="F2" s="54">
        <v>0.26679999999999998</v>
      </c>
      <c r="G2" s="55"/>
      <c r="H2" s="51">
        <v>0.2</v>
      </c>
      <c r="I2" s="52"/>
      <c r="J2" s="51"/>
      <c r="K2" s="52"/>
      <c r="L2" s="51"/>
      <c r="M2" s="51"/>
    </row>
    <row r="3" spans="1:20" ht="15" customHeight="1" x14ac:dyDescent="0.25">
      <c r="A3" s="63" t="s">
        <v>128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20" s="36" customFormat="1" ht="22.5" customHeight="1" x14ac:dyDescent="0.2">
      <c r="A4" s="38" t="s">
        <v>49</v>
      </c>
      <c r="B4" s="38" t="s">
        <v>48</v>
      </c>
      <c r="C4" s="48" t="s">
        <v>47</v>
      </c>
      <c r="D4" s="37" t="s">
        <v>46</v>
      </c>
      <c r="E4" s="37" t="s">
        <v>45</v>
      </c>
      <c r="F4" s="57" t="s">
        <v>127</v>
      </c>
      <c r="G4" s="57"/>
      <c r="H4" s="57" t="s">
        <v>43</v>
      </c>
      <c r="I4" s="57"/>
      <c r="J4" s="57" t="s">
        <v>126</v>
      </c>
      <c r="K4" s="57"/>
      <c r="L4" s="57" t="s">
        <v>125</v>
      </c>
      <c r="M4" s="57"/>
    </row>
    <row r="5" spans="1:20" s="7" customFormat="1" ht="24.95" customHeight="1" x14ac:dyDescent="0.2">
      <c r="A5" s="13" t="s">
        <v>42</v>
      </c>
      <c r="B5" s="13" t="s">
        <v>41</v>
      </c>
      <c r="C5" s="34">
        <v>36453.432261244561</v>
      </c>
      <c r="D5" s="34"/>
      <c r="E5" s="34"/>
      <c r="F5" s="47"/>
      <c r="G5" s="34" t="str">
        <f>IF(F5=1,$E5,"")</f>
        <v/>
      </c>
      <c r="H5" s="47"/>
      <c r="I5" s="34" t="str">
        <f>IFERROR(IF(AND(F5+H5=1,G5=""),$E5,""),"")</f>
        <v/>
      </c>
      <c r="J5" s="47"/>
      <c r="K5" s="34" t="str">
        <f>IFERROR(IF(AND(F5+H5+J5=1,G5="",I5=""),$E5,""),"")</f>
        <v/>
      </c>
      <c r="L5" s="47"/>
      <c r="M5" s="34" t="str">
        <f>IFERROR(IF(AND(F5+H5+J5+L5=1,G5="",I5="",K5=""),$E5,""),"")</f>
        <v/>
      </c>
    </row>
    <row r="6" spans="1:20" s="7" customFormat="1" ht="24.95" customHeight="1" x14ac:dyDescent="0.2">
      <c r="A6" s="31" t="s">
        <v>124</v>
      </c>
      <c r="B6" s="31" t="s">
        <v>123</v>
      </c>
      <c r="C6" s="29">
        <f>SUBTOTAL(9,C7:C43)</f>
        <v>457373.67684613098</v>
      </c>
      <c r="D6" s="29"/>
      <c r="E6" s="29"/>
      <c r="F6" s="46"/>
      <c r="G6" s="29" t="str">
        <f>IF(F6=1,$E6,"")</f>
        <v/>
      </c>
      <c r="H6" s="46"/>
      <c r="I6" s="29" t="str">
        <f>IFERROR(IF(AND(F6+H6=1,G6=""),$E6,""),"")</f>
        <v/>
      </c>
      <c r="J6" s="46"/>
      <c r="K6" s="29" t="str">
        <f>IFERROR(IF(AND(F6+H6+J6=1,G6="",I6=""),$E6,""),"")</f>
        <v/>
      </c>
      <c r="L6" s="46"/>
      <c r="M6" s="29" t="str">
        <f>IFERROR(IF(AND(F6+H6+J6+L6=1,G6="",I6="",K6=""),$E6,""),"")</f>
        <v/>
      </c>
    </row>
    <row r="7" spans="1:20" s="7" customFormat="1" ht="24.95" customHeight="1" thickBot="1" x14ac:dyDescent="0.25">
      <c r="A7" s="23"/>
      <c r="B7" s="23" t="s">
        <v>38</v>
      </c>
      <c r="C7" s="21">
        <f>SUBTOTAL(9,C8:C11)</f>
        <v>94646.457507130952</v>
      </c>
      <c r="D7" s="21"/>
      <c r="E7" s="21">
        <f>SUBTOTAL(9,E8:E11)</f>
        <v>102189.93541625353</v>
      </c>
      <c r="F7" s="26">
        <v>0.8</v>
      </c>
      <c r="G7" s="25" t="str">
        <f>IF(F7=1,$E7,"")</f>
        <v/>
      </c>
      <c r="H7" s="26">
        <v>0.2</v>
      </c>
      <c r="I7" s="25">
        <f>IFERROR(IF(AND(F7+H7=1,G7=""),$E7,""),"")</f>
        <v>102189.93541625353</v>
      </c>
      <c r="J7" s="24"/>
      <c r="K7" s="21" t="str">
        <f>IFERROR(IF(AND(F7+H7+J7=1,G7="",I7=""),$E7,""),"")</f>
        <v/>
      </c>
      <c r="L7" s="24"/>
      <c r="M7" s="21" t="str">
        <f>IFERROR(IF(AND(F7+H7+J7+L7=1,G7="",I7="",K7=""),$E7,""),"")</f>
        <v/>
      </c>
      <c r="N7" s="43"/>
      <c r="P7" s="43"/>
      <c r="R7" s="43"/>
      <c r="T7" s="43"/>
    </row>
    <row r="8" spans="1:20" s="7" customFormat="1" ht="24.95" customHeight="1" outlineLevel="1" thickTop="1" thickBot="1" x14ac:dyDescent="0.25">
      <c r="A8" s="13" t="s">
        <v>122</v>
      </c>
      <c r="B8" s="13" t="s">
        <v>121</v>
      </c>
      <c r="C8" s="11">
        <v>64479.29150713094</v>
      </c>
      <c r="D8" s="12">
        <f>C8/(PREÇO_TOTAL-ADM)</f>
        <v>0.11626193298541307</v>
      </c>
      <c r="E8" s="11">
        <f>C8+D8*ADM</f>
        <v>69618.396803737211</v>
      </c>
      <c r="F8" s="45">
        <v>0.7</v>
      </c>
      <c r="G8" s="44"/>
      <c r="H8" s="45">
        <v>0.3</v>
      </c>
      <c r="I8" s="44"/>
      <c r="J8" s="14"/>
      <c r="K8" s="11"/>
      <c r="L8" s="14"/>
      <c r="M8" s="11"/>
      <c r="N8" s="8"/>
      <c r="P8" s="8"/>
      <c r="R8" s="8"/>
      <c r="T8" s="8"/>
    </row>
    <row r="9" spans="1:20" s="7" customFormat="1" ht="24.95" customHeight="1" outlineLevel="1" thickTop="1" thickBot="1" x14ac:dyDescent="0.25">
      <c r="A9" s="13" t="s">
        <v>120</v>
      </c>
      <c r="B9" s="13" t="s">
        <v>119</v>
      </c>
      <c r="C9" s="11">
        <v>16757.092000000001</v>
      </c>
      <c r="D9" s="12">
        <f>C9/(PREÇO_TOTAL-ADM)</f>
        <v>3.0214536506173357E-2</v>
      </c>
      <c r="E9" s="11">
        <f>C9+D9*ADM</f>
        <v>18092.65971856581</v>
      </c>
      <c r="F9" s="16">
        <v>1</v>
      </c>
      <c r="G9" s="15"/>
      <c r="H9" s="14"/>
      <c r="I9" s="11"/>
      <c r="J9" s="14"/>
      <c r="K9" s="11"/>
      <c r="L9" s="14"/>
      <c r="M9" s="11"/>
      <c r="N9" s="8"/>
      <c r="P9" s="8"/>
      <c r="R9" s="8"/>
      <c r="T9" s="8"/>
    </row>
    <row r="10" spans="1:20" s="7" customFormat="1" ht="24.95" customHeight="1" outlineLevel="1" thickTop="1" thickBot="1" x14ac:dyDescent="0.25">
      <c r="A10" s="13" t="s">
        <v>118</v>
      </c>
      <c r="B10" s="13" t="s">
        <v>117</v>
      </c>
      <c r="C10" s="11">
        <v>11431.1</v>
      </c>
      <c r="D10" s="12">
        <f>C10/(PREÇO_TOTAL-ADM)</f>
        <v>2.0611296295068277E-2</v>
      </c>
      <c r="E10" s="11">
        <f>C10+D10*ADM</f>
        <v>12342.177420097571</v>
      </c>
      <c r="F10" s="16">
        <v>1</v>
      </c>
      <c r="G10" s="15"/>
      <c r="H10" s="14"/>
      <c r="I10" s="11"/>
      <c r="J10" s="14"/>
      <c r="K10" s="11"/>
      <c r="L10" s="14"/>
      <c r="M10" s="11"/>
      <c r="N10" s="8"/>
      <c r="P10" s="8"/>
      <c r="R10" s="8"/>
      <c r="T10" s="8"/>
    </row>
    <row r="11" spans="1:20" s="7" customFormat="1" ht="24.95" customHeight="1" outlineLevel="1" thickTop="1" thickBot="1" x14ac:dyDescent="0.25">
      <c r="A11" s="13" t="s">
        <v>116</v>
      </c>
      <c r="B11" s="13" t="s">
        <v>115</v>
      </c>
      <c r="C11" s="11">
        <v>1978.9739999999999</v>
      </c>
      <c r="D11" s="12">
        <f>C11/(PREÇO_TOTAL-ADM)</f>
        <v>3.5682672248721859E-3</v>
      </c>
      <c r="E11" s="11">
        <f>C11+D11*ADM</f>
        <v>2136.7014738529247</v>
      </c>
      <c r="F11" s="10">
        <v>1</v>
      </c>
      <c r="G11" s="9"/>
      <c r="H11" s="14"/>
      <c r="I11" s="11"/>
      <c r="J11" s="14"/>
      <c r="K11" s="11"/>
      <c r="L11" s="14"/>
      <c r="M11" s="11"/>
      <c r="N11" s="8"/>
      <c r="P11" s="8"/>
      <c r="R11" s="8"/>
      <c r="T11" s="8"/>
    </row>
    <row r="12" spans="1:20" s="7" customFormat="1" ht="24.95" customHeight="1" thickTop="1" thickBot="1" x14ac:dyDescent="0.25">
      <c r="A12" s="23"/>
      <c r="B12" s="23" t="s">
        <v>114</v>
      </c>
      <c r="C12" s="21">
        <f>SUBTOTAL(9,C13:C18)</f>
        <v>104740.253289</v>
      </c>
      <c r="D12" s="21"/>
      <c r="E12" s="21">
        <f>SUBTOTAL(9,E13:E18)</f>
        <v>113088.22327849429</v>
      </c>
      <c r="F12" s="26">
        <v>0.25</v>
      </c>
      <c r="G12" s="25" t="str">
        <f>IF(F12=1,$E12,"")</f>
        <v/>
      </c>
      <c r="H12" s="26">
        <v>0.45</v>
      </c>
      <c r="I12" s="25" t="str">
        <f>IFERROR(IF(AND(F12+H12=1,G12=""),$E12,""),"")</f>
        <v/>
      </c>
      <c r="J12" s="26">
        <v>0.3</v>
      </c>
      <c r="K12" s="25">
        <f>IFERROR(IF(AND(F12+H12+J12=1,G12="",I12=""),$E12,""),"")</f>
        <v>113088.22327849429</v>
      </c>
      <c r="L12" s="24"/>
      <c r="M12" s="21" t="str">
        <f>IFERROR(IF(AND(F12+H12+J12+L12=1,G12="",I12="",K12=""),$E12,""),"")</f>
        <v/>
      </c>
      <c r="N12" s="43"/>
      <c r="O12" s="42"/>
      <c r="P12" s="43"/>
      <c r="Q12" s="42"/>
      <c r="R12" s="43"/>
      <c r="S12" s="42"/>
      <c r="T12" s="43"/>
    </row>
    <row r="13" spans="1:20" s="7" customFormat="1" ht="24.95" customHeight="1" outlineLevel="1" thickTop="1" thickBot="1" x14ac:dyDescent="0.25">
      <c r="A13" s="13" t="s">
        <v>113</v>
      </c>
      <c r="B13" s="13" t="s">
        <v>112</v>
      </c>
      <c r="C13" s="11">
        <v>22575.883506000006</v>
      </c>
      <c r="D13" s="12">
        <f t="shared" ref="D13:D18" si="0">C13/(PREÇO_TOTAL-ADM)</f>
        <v>4.0706338328342064E-2</v>
      </c>
      <c r="E13" s="11">
        <f t="shared" ref="E13:E18" si="1">C13+D13*ADM</f>
        <v>24375.21845198681</v>
      </c>
      <c r="F13" s="10">
        <v>1</v>
      </c>
      <c r="G13" s="9"/>
      <c r="H13" s="14"/>
      <c r="I13" s="11"/>
      <c r="J13" s="14"/>
      <c r="K13" s="11"/>
      <c r="L13" s="14"/>
      <c r="M13" s="11"/>
      <c r="N13" s="8"/>
      <c r="P13" s="8"/>
      <c r="R13" s="8"/>
      <c r="T13" s="8"/>
    </row>
    <row r="14" spans="1:20" s="7" customFormat="1" ht="24.95" customHeight="1" outlineLevel="1" thickTop="1" thickBot="1" x14ac:dyDescent="0.25">
      <c r="A14" s="13" t="s">
        <v>111</v>
      </c>
      <c r="B14" s="13" t="s">
        <v>110</v>
      </c>
      <c r="C14" s="11">
        <v>5300.70237</v>
      </c>
      <c r="D14" s="12">
        <f t="shared" si="0"/>
        <v>9.5576407449887262E-3</v>
      </c>
      <c r="E14" s="11">
        <f t="shared" si="1"/>
        <v>5723.1770434754026</v>
      </c>
      <c r="F14" s="14"/>
      <c r="G14" s="11"/>
      <c r="H14" s="10">
        <v>1</v>
      </c>
      <c r="I14" s="9"/>
      <c r="J14" s="14"/>
      <c r="K14" s="11"/>
      <c r="L14" s="14"/>
      <c r="M14" s="11"/>
      <c r="N14" s="8"/>
      <c r="P14" s="8"/>
      <c r="R14" s="8"/>
      <c r="T14" s="8"/>
    </row>
    <row r="15" spans="1:20" s="7" customFormat="1" ht="24.95" customHeight="1" outlineLevel="1" thickTop="1" thickBot="1" x14ac:dyDescent="0.25">
      <c r="A15" s="13" t="s">
        <v>109</v>
      </c>
      <c r="B15" s="13" t="s">
        <v>108</v>
      </c>
      <c r="C15" s="11">
        <v>18364.875648000001</v>
      </c>
      <c r="D15" s="12">
        <f t="shared" si="0"/>
        <v>3.3113514307722969E-2</v>
      </c>
      <c r="E15" s="11">
        <f t="shared" si="1"/>
        <v>19828.586360511705</v>
      </c>
      <c r="F15" s="14"/>
      <c r="G15" s="11"/>
      <c r="H15" s="10">
        <v>0.7</v>
      </c>
      <c r="I15" s="9"/>
      <c r="J15" s="10">
        <v>0.3</v>
      </c>
      <c r="K15" s="9"/>
      <c r="L15" s="14"/>
      <c r="M15" s="11"/>
      <c r="N15" s="8"/>
      <c r="P15" s="8"/>
      <c r="R15" s="8"/>
      <c r="T15" s="8"/>
    </row>
    <row r="16" spans="1:20" s="7" customFormat="1" ht="24.95" customHeight="1" outlineLevel="1" thickTop="1" thickBot="1" x14ac:dyDescent="0.25">
      <c r="A16" s="13" t="s">
        <v>107</v>
      </c>
      <c r="B16" s="13" t="s">
        <v>106</v>
      </c>
      <c r="C16" s="11">
        <v>13445.68809</v>
      </c>
      <c r="D16" s="12">
        <f t="shared" si="0"/>
        <v>2.424377891139616E-2</v>
      </c>
      <c r="E16" s="11">
        <f t="shared" si="1"/>
        <v>14517.331485340241</v>
      </c>
      <c r="F16" s="14"/>
      <c r="G16" s="11"/>
      <c r="H16" s="10">
        <v>0.8</v>
      </c>
      <c r="I16" s="9"/>
      <c r="J16" s="10">
        <v>0.2</v>
      </c>
      <c r="K16" s="9"/>
      <c r="L16" s="14"/>
      <c r="M16" s="11"/>
      <c r="N16" s="8"/>
      <c r="P16" s="8"/>
      <c r="R16" s="8"/>
      <c r="T16" s="8"/>
    </row>
    <row r="17" spans="1:24" s="7" customFormat="1" ht="24.95" customHeight="1" outlineLevel="1" thickTop="1" thickBot="1" x14ac:dyDescent="0.25">
      <c r="A17" s="13" t="s">
        <v>105</v>
      </c>
      <c r="B17" s="13" t="s">
        <v>104</v>
      </c>
      <c r="C17" s="11">
        <v>31788.873674999999</v>
      </c>
      <c r="D17" s="12">
        <f t="shared" si="0"/>
        <v>5.7318184094437188E-2</v>
      </c>
      <c r="E17" s="11">
        <f t="shared" si="1"/>
        <v>34322.499049253267</v>
      </c>
      <c r="F17" s="10">
        <v>0.15</v>
      </c>
      <c r="G17" s="9"/>
      <c r="H17" s="10">
        <v>0.6</v>
      </c>
      <c r="I17" s="9"/>
      <c r="J17" s="10">
        <v>0.25</v>
      </c>
      <c r="K17" s="9"/>
      <c r="L17" s="14"/>
      <c r="M17" s="11"/>
      <c r="N17" s="8"/>
      <c r="P17" s="8"/>
      <c r="R17" s="8"/>
      <c r="T17" s="8"/>
    </row>
    <row r="18" spans="1:24" s="7" customFormat="1" ht="24.95" customHeight="1" outlineLevel="1" thickTop="1" thickBot="1" x14ac:dyDescent="0.25">
      <c r="A18" s="13" t="s">
        <v>103</v>
      </c>
      <c r="B18" s="13" t="s">
        <v>102</v>
      </c>
      <c r="C18" s="11">
        <v>13264.23</v>
      </c>
      <c r="D18" s="12">
        <f t="shared" si="0"/>
        <v>2.3916593736030084E-2</v>
      </c>
      <c r="E18" s="11">
        <f t="shared" si="1"/>
        <v>14321.410887926864</v>
      </c>
      <c r="F18" s="14"/>
      <c r="G18" s="11"/>
      <c r="H18" s="14"/>
      <c r="I18" s="11"/>
      <c r="J18" s="10">
        <v>1</v>
      </c>
      <c r="K18" s="9"/>
      <c r="L18" s="14"/>
      <c r="M18" s="11"/>
      <c r="N18" s="8"/>
      <c r="P18" s="8"/>
      <c r="R18" s="8"/>
      <c r="T18" s="8"/>
    </row>
    <row r="19" spans="1:24" s="7" customFormat="1" ht="24.95" customHeight="1" thickTop="1" thickBot="1" x14ac:dyDescent="0.25">
      <c r="A19" s="23"/>
      <c r="B19" s="23" t="s">
        <v>22</v>
      </c>
      <c r="C19" s="21">
        <f>SUBTOTAL(9,C20:C25)</f>
        <v>75973.757949999999</v>
      </c>
      <c r="D19" s="21"/>
      <c r="E19" s="21">
        <f>SUBTOTAL(9,E20:E25)</f>
        <v>82028.991076138627</v>
      </c>
      <c r="F19" s="24"/>
      <c r="G19" s="21" t="str">
        <f>IF(F19=1,$E19,"")</f>
        <v/>
      </c>
      <c r="H19" s="24"/>
      <c r="I19" s="21" t="str">
        <f>IFERROR(IF(AND(F19+H19=1,G19=""),$E19,""),"")</f>
        <v/>
      </c>
      <c r="J19" s="26">
        <v>0.45</v>
      </c>
      <c r="K19" s="25" t="str">
        <f>IFERROR(IF(AND(F19+H19+J19=1,G19="",I19=""),$E19,""),"")</f>
        <v/>
      </c>
      <c r="L19" s="26">
        <v>0.55000000000000004</v>
      </c>
      <c r="M19" s="25">
        <f>IFERROR(IF(AND(F19+H19+J19+L19=1,G19="",I19="",K19=""),$E19,""),"")</f>
        <v>82028.991076138627</v>
      </c>
      <c r="N19" s="43"/>
      <c r="P19" s="43"/>
      <c r="R19" s="43"/>
      <c r="T19" s="43"/>
      <c r="V19" s="42"/>
      <c r="X19" s="42"/>
    </row>
    <row r="20" spans="1:24" s="7" customFormat="1" ht="24.95" customHeight="1" outlineLevel="1" thickTop="1" thickBot="1" x14ac:dyDescent="0.25">
      <c r="A20" s="13" t="s">
        <v>101</v>
      </c>
      <c r="B20" s="13" t="s">
        <v>100</v>
      </c>
      <c r="C20" s="11">
        <v>1621.74595</v>
      </c>
      <c r="D20" s="12">
        <f t="shared" ref="D20:D25" si="2">C20/(PREÇO_TOTAL-ADM)</f>
        <v>2.924153081573688E-3</v>
      </c>
      <c r="E20" s="11">
        <f t="shared" ref="E20:E25" si="3">C20+D20*ADM</f>
        <v>1751.0017623172471</v>
      </c>
      <c r="F20" s="14"/>
      <c r="G20" s="11"/>
      <c r="H20" s="14"/>
      <c r="I20" s="11"/>
      <c r="J20" s="14"/>
      <c r="K20" s="11"/>
      <c r="L20" s="10">
        <v>1</v>
      </c>
      <c r="M20" s="9"/>
      <c r="N20" s="8"/>
      <c r="P20" s="8"/>
      <c r="R20" s="8"/>
      <c r="T20" s="8"/>
      <c r="V20" s="8"/>
      <c r="X20" s="8"/>
    </row>
    <row r="21" spans="1:24" s="7" customFormat="1" ht="24.95" customHeight="1" outlineLevel="1" thickTop="1" thickBot="1" x14ac:dyDescent="0.25">
      <c r="A21" s="13" t="s">
        <v>99</v>
      </c>
      <c r="B21" s="13" t="s">
        <v>98</v>
      </c>
      <c r="C21" s="11">
        <v>66084.59</v>
      </c>
      <c r="D21" s="12">
        <f t="shared" si="2"/>
        <v>0.11915642982985943</v>
      </c>
      <c r="E21" s="11">
        <f t="shared" si="3"/>
        <v>71351.640219611902</v>
      </c>
      <c r="F21" s="14"/>
      <c r="G21" s="11"/>
      <c r="H21" s="14"/>
      <c r="I21" s="11"/>
      <c r="J21" s="10">
        <v>0.5</v>
      </c>
      <c r="K21" s="9"/>
      <c r="L21" s="10">
        <v>0.5</v>
      </c>
      <c r="M21" s="9"/>
      <c r="N21" s="8"/>
      <c r="P21" s="8"/>
      <c r="R21" s="8"/>
      <c r="T21" s="8"/>
      <c r="V21" s="8"/>
      <c r="X21" s="8"/>
    </row>
    <row r="22" spans="1:24" s="7" customFormat="1" ht="24.95" customHeight="1" outlineLevel="1" thickTop="1" thickBot="1" x14ac:dyDescent="0.25">
      <c r="A22" s="13" t="s">
        <v>97</v>
      </c>
      <c r="B22" s="13" t="s">
        <v>96</v>
      </c>
      <c r="C22" s="11">
        <v>619.41000000000008</v>
      </c>
      <c r="D22" s="12">
        <f t="shared" si="2"/>
        <v>1.1168516624059141E-3</v>
      </c>
      <c r="E22" s="11">
        <f t="shared" si="3"/>
        <v>668.77799300002948</v>
      </c>
      <c r="F22" s="14"/>
      <c r="G22" s="11"/>
      <c r="H22" s="14"/>
      <c r="I22" s="11"/>
      <c r="J22" s="14"/>
      <c r="K22" s="11"/>
      <c r="L22" s="10">
        <v>1</v>
      </c>
      <c r="M22" s="9"/>
      <c r="N22" s="8"/>
      <c r="P22" s="8"/>
      <c r="R22" s="8"/>
      <c r="T22" s="8"/>
      <c r="V22" s="8"/>
      <c r="X22" s="8"/>
    </row>
    <row r="23" spans="1:24" s="7" customFormat="1" ht="24.95" customHeight="1" outlineLevel="1" thickTop="1" thickBot="1" x14ac:dyDescent="0.25">
      <c r="A23" s="13" t="s">
        <v>95</v>
      </c>
      <c r="B23" s="13" t="s">
        <v>73</v>
      </c>
      <c r="C23" s="11">
        <v>1038.0120000000002</v>
      </c>
      <c r="D23" s="12">
        <f t="shared" si="2"/>
        <v>1.8716285300484131E-3</v>
      </c>
      <c r="E23" s="11">
        <f t="shared" si="3"/>
        <v>1120.7432590205947</v>
      </c>
      <c r="F23" s="14"/>
      <c r="G23" s="11"/>
      <c r="H23" s="14"/>
      <c r="I23" s="11"/>
      <c r="J23" s="14"/>
      <c r="K23" s="11"/>
      <c r="L23" s="10">
        <v>1</v>
      </c>
      <c r="M23" s="9"/>
      <c r="N23" s="8"/>
      <c r="P23" s="8"/>
      <c r="R23" s="8"/>
      <c r="T23" s="8"/>
      <c r="V23" s="8"/>
      <c r="X23" s="8"/>
    </row>
    <row r="24" spans="1:24" s="7" customFormat="1" ht="24.95" customHeight="1" outlineLevel="1" thickTop="1" thickBot="1" x14ac:dyDescent="0.25">
      <c r="A24" s="13" t="s">
        <v>94</v>
      </c>
      <c r="B24" s="13" t="s">
        <v>93</v>
      </c>
      <c r="C24" s="11">
        <v>2190</v>
      </c>
      <c r="D24" s="12">
        <f t="shared" si="2"/>
        <v>3.948765988067599E-3</v>
      </c>
      <c r="E24" s="11">
        <f t="shared" si="3"/>
        <v>2364.5465921926743</v>
      </c>
      <c r="F24" s="14"/>
      <c r="G24" s="11"/>
      <c r="H24" s="14"/>
      <c r="I24" s="11"/>
      <c r="J24" s="14"/>
      <c r="K24" s="11"/>
      <c r="L24" s="10">
        <v>1</v>
      </c>
      <c r="M24" s="9"/>
      <c r="N24" s="8"/>
      <c r="P24" s="8"/>
      <c r="R24" s="8"/>
      <c r="T24" s="8"/>
      <c r="V24" s="8"/>
      <c r="X24" s="8"/>
    </row>
    <row r="25" spans="1:24" s="7" customFormat="1" ht="24.95" customHeight="1" outlineLevel="1" thickTop="1" thickBot="1" x14ac:dyDescent="0.25">
      <c r="A25" s="13" t="s">
        <v>92</v>
      </c>
      <c r="B25" s="13" t="s">
        <v>91</v>
      </c>
      <c r="C25" s="11">
        <v>4420</v>
      </c>
      <c r="D25" s="12">
        <f t="shared" si="2"/>
        <v>7.9696555558259295E-3</v>
      </c>
      <c r="E25" s="11">
        <f t="shared" si="3"/>
        <v>4772.2812499961738</v>
      </c>
      <c r="F25" s="14"/>
      <c r="G25" s="11"/>
      <c r="H25" s="14"/>
      <c r="I25" s="11"/>
      <c r="J25" s="14"/>
      <c r="K25" s="11"/>
      <c r="L25" s="10">
        <v>1</v>
      </c>
      <c r="M25" s="9"/>
      <c r="N25" s="8"/>
      <c r="P25" s="8"/>
      <c r="R25" s="8"/>
      <c r="T25" s="8"/>
      <c r="V25" s="8"/>
      <c r="X25" s="8"/>
    </row>
    <row r="26" spans="1:24" s="7" customFormat="1" ht="24.95" customHeight="1" thickTop="1" thickBot="1" x14ac:dyDescent="0.25">
      <c r="A26" s="23"/>
      <c r="B26" s="23" t="s">
        <v>11</v>
      </c>
      <c r="C26" s="21">
        <f>SUBTOTAL(9,C27:C43)</f>
        <v>182013.20809999996</v>
      </c>
      <c r="D26" s="21"/>
      <c r="E26" s="21">
        <f>SUBTOTAL(9,E27:E43)</f>
        <v>196519.95933648906</v>
      </c>
      <c r="F26" s="26">
        <v>0.05</v>
      </c>
      <c r="G26" s="25" t="str">
        <f>IF(F26=1,$E26,"")</f>
        <v/>
      </c>
      <c r="H26" s="26">
        <v>0.4</v>
      </c>
      <c r="I26" s="25" t="str">
        <f>IFERROR(IF(AND(F26+H26=1,G26=""),$E26,""),"")</f>
        <v/>
      </c>
      <c r="J26" s="26">
        <v>0.4</v>
      </c>
      <c r="K26" s="25" t="str">
        <f>IFERROR(IF(AND(F26+H26+J26=1,G26="",I26=""),$E26,""),"")</f>
        <v/>
      </c>
      <c r="L26" s="26">
        <v>0.15</v>
      </c>
      <c r="M26" s="25">
        <f>IFERROR(IF(AND(F26+H26+J26+L26=1,G26="",I26="",K26=""),$E26,""),"")</f>
        <v>196519.95933648906</v>
      </c>
      <c r="N26" s="43"/>
      <c r="P26" s="43"/>
      <c r="R26" s="43"/>
      <c r="T26" s="43"/>
      <c r="V26" s="42"/>
    </row>
    <row r="27" spans="1:24" s="7" customFormat="1" ht="24.95" customHeight="1" outlineLevel="1" thickTop="1" x14ac:dyDescent="0.2">
      <c r="A27" s="13" t="s">
        <v>90</v>
      </c>
      <c r="B27" s="13" t="s">
        <v>89</v>
      </c>
      <c r="C27" s="11"/>
      <c r="D27" s="12"/>
      <c r="E27" s="11"/>
      <c r="F27" s="14"/>
      <c r="G27" s="11"/>
      <c r="H27" s="14"/>
      <c r="I27" s="11"/>
      <c r="J27" s="14"/>
      <c r="K27" s="11"/>
      <c r="L27" s="14"/>
      <c r="M27" s="11"/>
      <c r="N27" s="8"/>
      <c r="P27" s="8"/>
      <c r="R27" s="8"/>
      <c r="T27" s="8"/>
      <c r="V27" s="8"/>
    </row>
    <row r="28" spans="1:24" s="7" customFormat="1" ht="24.95" customHeight="1" outlineLevel="1" thickBot="1" x14ac:dyDescent="0.25">
      <c r="A28" s="13" t="s">
        <v>88</v>
      </c>
      <c r="B28" s="13" t="s">
        <v>87</v>
      </c>
      <c r="C28" s="11">
        <v>5399.3185000000003</v>
      </c>
      <c r="D28" s="12">
        <f>C28/(PREÇO_TOTAL-ADM)</f>
        <v>9.7354544527598931E-3</v>
      </c>
      <c r="E28" s="11">
        <f>C28+D28*ADM</f>
        <v>5829.6530407935443</v>
      </c>
      <c r="F28" s="10">
        <v>0.7</v>
      </c>
      <c r="G28" s="9"/>
      <c r="H28" s="10">
        <v>0.3</v>
      </c>
      <c r="I28" s="9"/>
      <c r="J28" s="14"/>
      <c r="K28" s="11"/>
      <c r="L28" s="14"/>
      <c r="M28" s="11"/>
      <c r="N28" s="8"/>
      <c r="P28" s="8"/>
      <c r="R28" s="8"/>
      <c r="T28" s="8"/>
      <c r="V28" s="8"/>
    </row>
    <row r="29" spans="1:24" s="7" customFormat="1" ht="24.95" customHeight="1" outlineLevel="1" thickTop="1" thickBot="1" x14ac:dyDescent="0.25">
      <c r="A29" s="13" t="s">
        <v>86</v>
      </c>
      <c r="B29" s="13" t="s">
        <v>85</v>
      </c>
      <c r="C29" s="11">
        <v>5310.97</v>
      </c>
      <c r="D29" s="12">
        <f>C29/(PREÇO_TOTAL-ADM)</f>
        <v>9.5761542007522255E-3</v>
      </c>
      <c r="E29" s="11">
        <f>C29+D29*ADM</f>
        <v>5734.2630204280949</v>
      </c>
      <c r="F29" s="14"/>
      <c r="G29" s="11"/>
      <c r="H29" s="10">
        <v>0.5</v>
      </c>
      <c r="I29" s="9"/>
      <c r="J29" s="10">
        <v>0.5</v>
      </c>
      <c r="K29" s="9"/>
      <c r="L29" s="14"/>
      <c r="M29" s="11"/>
      <c r="N29" s="8"/>
      <c r="P29" s="8"/>
      <c r="R29" s="8"/>
      <c r="T29" s="8"/>
      <c r="V29" s="8"/>
    </row>
    <row r="30" spans="1:24" s="7" customFormat="1" ht="24.95" customHeight="1" outlineLevel="1" thickTop="1" thickBot="1" x14ac:dyDescent="0.25">
      <c r="A30" s="13" t="s">
        <v>84</v>
      </c>
      <c r="B30" s="13" t="s">
        <v>83</v>
      </c>
      <c r="C30" s="11">
        <v>13905.56</v>
      </c>
      <c r="D30" s="12">
        <f>C30/(PREÇO_TOTAL-ADM)</f>
        <v>2.5072969120106519E-2</v>
      </c>
      <c r="E30" s="11">
        <f>C30+D30*ADM</f>
        <v>15013.855940881625</v>
      </c>
      <c r="F30" s="10">
        <v>0.1</v>
      </c>
      <c r="G30" s="9"/>
      <c r="H30" s="10">
        <v>0.1</v>
      </c>
      <c r="I30" s="9"/>
      <c r="J30" s="10">
        <v>0.4</v>
      </c>
      <c r="K30" s="9"/>
      <c r="L30" s="10">
        <v>0.4</v>
      </c>
      <c r="M30" s="9"/>
      <c r="N30" s="8"/>
      <c r="P30" s="8"/>
      <c r="R30" s="8"/>
      <c r="T30" s="8"/>
      <c r="V30" s="8"/>
    </row>
    <row r="31" spans="1:24" s="7" customFormat="1" ht="24.95" customHeight="1" outlineLevel="1" thickTop="1" thickBot="1" x14ac:dyDescent="0.25">
      <c r="A31" s="13" t="s">
        <v>82</v>
      </c>
      <c r="B31" s="13" t="s">
        <v>81</v>
      </c>
      <c r="C31" s="11">
        <v>25477.890000000003</v>
      </c>
      <c r="D31" s="12">
        <f>C31/(PREÇO_TOTAL-ADM)</f>
        <v>4.5938915744167856E-2</v>
      </c>
      <c r="E31" s="11">
        <f>C31+D31*ADM</f>
        <v>27508.51962363462</v>
      </c>
      <c r="F31" s="14"/>
      <c r="G31" s="11"/>
      <c r="H31" s="10">
        <v>0.5</v>
      </c>
      <c r="I31" s="9"/>
      <c r="J31" s="10">
        <v>0.5</v>
      </c>
      <c r="K31" s="9"/>
      <c r="L31" s="14"/>
      <c r="M31" s="11"/>
      <c r="N31" s="8"/>
      <c r="P31" s="8"/>
      <c r="R31" s="8"/>
      <c r="T31" s="8"/>
      <c r="V31" s="8"/>
    </row>
    <row r="32" spans="1:24" s="7" customFormat="1" ht="24.95" customHeight="1" outlineLevel="1" thickTop="1" thickBot="1" x14ac:dyDescent="0.25">
      <c r="A32" s="13" t="s">
        <v>80</v>
      </c>
      <c r="B32" s="13" t="s">
        <v>79</v>
      </c>
      <c r="C32" s="11">
        <v>515.44000000000005</v>
      </c>
      <c r="D32" s="12">
        <f>C32/(PREÇO_TOTAL-ADM)</f>
        <v>9.2938444789477769E-4</v>
      </c>
      <c r="E32" s="11">
        <f>C32+D32*ADM</f>
        <v>556.52141346109227</v>
      </c>
      <c r="F32" s="14"/>
      <c r="G32" s="11"/>
      <c r="H32" s="14"/>
      <c r="I32" s="11"/>
      <c r="J32" s="14"/>
      <c r="K32" s="11"/>
      <c r="L32" s="10">
        <v>1</v>
      </c>
      <c r="M32" s="9"/>
      <c r="N32" s="8"/>
      <c r="P32" s="8"/>
      <c r="R32" s="8"/>
      <c r="T32" s="8"/>
      <c r="V32" s="8"/>
    </row>
    <row r="33" spans="1:22" s="7" customFormat="1" ht="24.95" customHeight="1" outlineLevel="1" thickTop="1" x14ac:dyDescent="0.2">
      <c r="A33" s="13" t="s">
        <v>78</v>
      </c>
      <c r="B33" s="13" t="s">
        <v>77</v>
      </c>
      <c r="C33" s="11"/>
      <c r="D33" s="12"/>
      <c r="E33" s="11"/>
      <c r="F33" s="14"/>
      <c r="G33" s="11"/>
      <c r="H33" s="14"/>
      <c r="I33" s="11"/>
      <c r="J33" s="14"/>
      <c r="K33" s="11"/>
      <c r="L33" s="14"/>
      <c r="M33" s="11"/>
      <c r="N33" s="8"/>
      <c r="P33" s="8"/>
      <c r="R33" s="8"/>
      <c r="T33" s="8"/>
      <c r="V33" s="8"/>
    </row>
    <row r="34" spans="1:22" s="7" customFormat="1" ht="24.95" customHeight="1" outlineLevel="1" thickBot="1" x14ac:dyDescent="0.25">
      <c r="A34" s="13" t="s">
        <v>76</v>
      </c>
      <c r="B34" s="13" t="s">
        <v>75</v>
      </c>
      <c r="C34" s="11">
        <v>89342.03</v>
      </c>
      <c r="D34" s="12">
        <f>C34/(PREÇO_TOTAL-ADM)</f>
        <v>0.1610916755109201</v>
      </c>
      <c r="E34" s="11">
        <f>C34+D34*ADM</f>
        <v>96462.736336107613</v>
      </c>
      <c r="F34" s="14"/>
      <c r="G34" s="11"/>
      <c r="H34" s="10">
        <v>0.45</v>
      </c>
      <c r="I34" s="9"/>
      <c r="J34" s="10">
        <v>0.45</v>
      </c>
      <c r="K34" s="9"/>
      <c r="L34" s="10">
        <v>0.1</v>
      </c>
      <c r="M34" s="9"/>
      <c r="N34" s="8"/>
      <c r="P34" s="8"/>
      <c r="R34" s="8"/>
      <c r="T34" s="8"/>
      <c r="V34" s="8"/>
    </row>
    <row r="35" spans="1:22" s="7" customFormat="1" ht="24.95" customHeight="1" outlineLevel="1" thickTop="1" thickBot="1" x14ac:dyDescent="0.25">
      <c r="A35" s="13" t="s">
        <v>74</v>
      </c>
      <c r="B35" s="13" t="s">
        <v>73</v>
      </c>
      <c r="C35" s="11">
        <v>5910.2100000000009</v>
      </c>
      <c r="D35" s="12">
        <f>C35/(PREÇO_TOTAL-ADM)</f>
        <v>1.0656637548099089E-2</v>
      </c>
      <c r="E35" s="11">
        <f>C35+D35*ADM</f>
        <v>6381.2634313438666</v>
      </c>
      <c r="F35" s="14"/>
      <c r="G35" s="11"/>
      <c r="H35" s="10">
        <v>0.4</v>
      </c>
      <c r="I35" s="9"/>
      <c r="J35" s="10">
        <v>0.3</v>
      </c>
      <c r="K35" s="9"/>
      <c r="L35" s="10">
        <v>0.3</v>
      </c>
      <c r="M35" s="9"/>
      <c r="N35" s="8"/>
      <c r="P35" s="8"/>
      <c r="R35" s="8"/>
      <c r="T35" s="8"/>
      <c r="V35" s="8"/>
    </row>
    <row r="36" spans="1:22" s="7" customFormat="1" ht="24.95" customHeight="1" outlineLevel="1" thickTop="1" x14ac:dyDescent="0.2">
      <c r="A36" s="13" t="s">
        <v>72</v>
      </c>
      <c r="B36" s="13" t="s">
        <v>71</v>
      </c>
      <c r="C36" s="11">
        <v>4678.5600000000004</v>
      </c>
      <c r="D36" s="12">
        <f>C36/(PREÇO_TOTAL-ADM)</f>
        <v>8.4358623749468242E-3</v>
      </c>
      <c r="E36" s="11">
        <f>C36+D36*ADM</f>
        <v>5051.4489061045469</v>
      </c>
      <c r="F36" s="14"/>
      <c r="G36" s="11"/>
      <c r="H36" s="14"/>
      <c r="I36" s="11"/>
      <c r="J36" s="14"/>
      <c r="K36" s="11"/>
      <c r="L36" s="14"/>
      <c r="M36" s="11"/>
      <c r="N36" s="8"/>
      <c r="P36" s="8"/>
      <c r="R36" s="8"/>
      <c r="T36" s="8"/>
      <c r="V36" s="8"/>
    </row>
    <row r="37" spans="1:22" s="7" customFormat="1" ht="24.95" customHeight="1" outlineLevel="1" x14ac:dyDescent="0.2">
      <c r="A37" s="13" t="s">
        <v>70</v>
      </c>
      <c r="B37" s="13" t="s">
        <v>69</v>
      </c>
      <c r="C37" s="11"/>
      <c r="D37" s="12"/>
      <c r="E37" s="11"/>
      <c r="F37" s="14"/>
      <c r="G37" s="11"/>
      <c r="H37" s="14"/>
      <c r="I37" s="11"/>
      <c r="J37" s="14"/>
      <c r="K37" s="11"/>
      <c r="L37" s="14"/>
      <c r="M37" s="11"/>
      <c r="N37" s="8"/>
      <c r="P37" s="8"/>
      <c r="R37" s="8"/>
      <c r="T37" s="8"/>
      <c r="V37" s="8"/>
    </row>
    <row r="38" spans="1:22" s="7" customFormat="1" ht="24.95" customHeight="1" outlineLevel="1" thickBot="1" x14ac:dyDescent="0.25">
      <c r="A38" s="13" t="s">
        <v>68</v>
      </c>
      <c r="B38" s="13" t="s">
        <v>67</v>
      </c>
      <c r="C38" s="11">
        <v>5624.0999999999995</v>
      </c>
      <c r="D38" s="12">
        <f>C38/(PREÇO_TOTAL-ADM)</f>
        <v>1.0140755613466201E-2</v>
      </c>
      <c r="E38" s="11">
        <f>C38+D38*ADM</f>
        <v>6072.3499950460355</v>
      </c>
      <c r="F38" s="10">
        <v>0.3</v>
      </c>
      <c r="G38" s="9"/>
      <c r="H38" s="10">
        <v>0.7</v>
      </c>
      <c r="I38" s="9"/>
      <c r="J38" s="14"/>
      <c r="K38" s="11"/>
      <c r="L38" s="14"/>
      <c r="M38" s="11"/>
      <c r="N38" s="8"/>
      <c r="P38" s="8"/>
      <c r="R38" s="8"/>
      <c r="T38" s="8"/>
      <c r="V38" s="8"/>
    </row>
    <row r="39" spans="1:22" s="7" customFormat="1" ht="24.95" customHeight="1" outlineLevel="1" thickTop="1" thickBot="1" x14ac:dyDescent="0.25">
      <c r="A39" s="13" t="s">
        <v>66</v>
      </c>
      <c r="B39" s="13" t="s">
        <v>65</v>
      </c>
      <c r="C39" s="11">
        <v>5717.3650000000007</v>
      </c>
      <c r="D39" s="12">
        <f>C39/(PREÇO_TOTAL-ADM)</f>
        <v>1.0308920754962607E-2</v>
      </c>
      <c r="E39" s="11">
        <f>C39+D39*ADM</f>
        <v>6173.0483685258769</v>
      </c>
      <c r="F39" s="10">
        <v>0.3</v>
      </c>
      <c r="G39" s="9"/>
      <c r="H39" s="10">
        <v>0.5</v>
      </c>
      <c r="I39" s="9"/>
      <c r="J39" s="10">
        <v>0.2</v>
      </c>
      <c r="K39" s="9"/>
      <c r="L39" s="14"/>
      <c r="M39" s="11"/>
      <c r="N39" s="8"/>
      <c r="P39" s="8"/>
      <c r="R39" s="8"/>
      <c r="T39" s="8"/>
      <c r="V39" s="8"/>
    </row>
    <row r="40" spans="1:22" s="7" customFormat="1" ht="24.95" customHeight="1" outlineLevel="1" thickTop="1" thickBot="1" x14ac:dyDescent="0.25">
      <c r="A40" s="13" t="s">
        <v>64</v>
      </c>
      <c r="B40" s="13" t="s">
        <v>63</v>
      </c>
      <c r="C40" s="11">
        <v>597.75400000000002</v>
      </c>
      <c r="D40" s="12">
        <f>C40/(PREÇO_TOTAL-ADM)</f>
        <v>1.0778039563613512E-3</v>
      </c>
      <c r="E40" s="11">
        <f>C40+D40*ADM</f>
        <v>645.39597427832871</v>
      </c>
      <c r="F40" s="10">
        <v>1</v>
      </c>
      <c r="G40" s="9"/>
      <c r="H40" s="14"/>
      <c r="I40" s="11"/>
      <c r="J40" s="14"/>
      <c r="K40" s="11"/>
      <c r="L40" s="14"/>
      <c r="M40" s="11"/>
      <c r="N40" s="8"/>
      <c r="P40" s="8"/>
      <c r="R40" s="8"/>
      <c r="T40" s="8"/>
      <c r="V40" s="8"/>
    </row>
    <row r="41" spans="1:22" s="7" customFormat="1" ht="24.95" customHeight="1" outlineLevel="1" thickTop="1" x14ac:dyDescent="0.2">
      <c r="A41" s="13" t="s">
        <v>62</v>
      </c>
      <c r="B41" s="13" t="s">
        <v>61</v>
      </c>
      <c r="C41" s="11"/>
      <c r="D41" s="12"/>
      <c r="E41" s="11"/>
      <c r="F41" s="14"/>
      <c r="G41" s="11"/>
      <c r="H41" s="14"/>
      <c r="I41" s="11"/>
      <c r="J41" s="14"/>
      <c r="K41" s="11"/>
      <c r="L41" s="14"/>
      <c r="M41" s="11"/>
      <c r="N41" s="8"/>
      <c r="P41" s="8"/>
      <c r="R41" s="8"/>
      <c r="T41" s="8"/>
      <c r="V41" s="8"/>
    </row>
    <row r="42" spans="1:22" s="7" customFormat="1" ht="24.95" customHeight="1" outlineLevel="1" thickBot="1" x14ac:dyDescent="0.25">
      <c r="A42" s="13" t="s">
        <v>60</v>
      </c>
      <c r="B42" s="13" t="s">
        <v>59</v>
      </c>
      <c r="C42" s="11">
        <v>10764.210599999999</v>
      </c>
      <c r="D42" s="12">
        <f>C42/(PREÇO_TOTAL-ADM)</f>
        <v>1.9408835025423156E-2</v>
      </c>
      <c r="E42" s="11">
        <f>C42+D42*ADM</f>
        <v>11622.135841038475</v>
      </c>
      <c r="F42" s="10">
        <v>0.25</v>
      </c>
      <c r="G42" s="9"/>
      <c r="H42" s="10">
        <v>0.5</v>
      </c>
      <c r="I42" s="9"/>
      <c r="J42" s="10">
        <v>0.25</v>
      </c>
      <c r="K42" s="9"/>
      <c r="L42" s="14"/>
      <c r="M42" s="11"/>
      <c r="N42" s="8"/>
      <c r="P42" s="8"/>
      <c r="R42" s="8"/>
      <c r="T42" s="8"/>
      <c r="V42" s="8"/>
    </row>
    <row r="43" spans="1:22" s="7" customFormat="1" ht="24.95" customHeight="1" outlineLevel="1" thickTop="1" thickBot="1" x14ac:dyDescent="0.25">
      <c r="A43" s="13" t="s">
        <v>58</v>
      </c>
      <c r="B43" s="13" t="s">
        <v>57</v>
      </c>
      <c r="C43" s="11">
        <v>8769.7999999999993</v>
      </c>
      <c r="D43" s="12">
        <f>C43/(PREÇO_TOTAL-ADM)</f>
        <v>1.5812734229294623E-2</v>
      </c>
      <c r="E43" s="11">
        <f>C43+D43*ADM</f>
        <v>9468.767444845349</v>
      </c>
      <c r="F43" s="14"/>
      <c r="G43" s="11"/>
      <c r="H43" s="14"/>
      <c r="I43" s="11"/>
      <c r="J43" s="14"/>
      <c r="K43" s="11"/>
      <c r="L43" s="10">
        <v>1</v>
      </c>
      <c r="M43" s="9"/>
      <c r="N43" s="8"/>
      <c r="P43" s="8"/>
      <c r="R43" s="8"/>
      <c r="T43" s="8"/>
      <c r="V43" s="8"/>
    </row>
    <row r="44" spans="1:22" ht="15.75" thickTop="1" x14ac:dyDescent="0.25">
      <c r="A44" s="62"/>
      <c r="B44" s="62"/>
      <c r="C44" s="5">
        <f>SUBTOTAL(9,C5:C43)</f>
        <v>493827.10910737549</v>
      </c>
      <c r="D44" s="59" t="s">
        <v>2</v>
      </c>
      <c r="E44" s="59"/>
      <c r="F44" s="1"/>
      <c r="G44" s="2">
        <f>SUM(G5:G43)</f>
        <v>0</v>
      </c>
      <c r="H44" s="1"/>
      <c r="I44" s="2">
        <f>SUM(I5:I43)</f>
        <v>102189.93541625353</v>
      </c>
      <c r="J44" s="1"/>
      <c r="K44" s="2">
        <f>SUM(K5:K43)</f>
        <v>113088.22327849429</v>
      </c>
      <c r="L44" s="1"/>
      <c r="M44" s="2">
        <f>SUM(M5:M43)</f>
        <v>278548.95041262766</v>
      </c>
    </row>
    <row r="45" spans="1:22" ht="15" customHeight="1" x14ac:dyDescent="0.25">
      <c r="A45" s="56"/>
      <c r="B45" s="56"/>
      <c r="C45" s="1"/>
      <c r="D45" s="60" t="s">
        <v>1</v>
      </c>
      <c r="E45" s="60"/>
      <c r="F45" s="1"/>
      <c r="G45" s="4">
        <f>G46/$C$44</f>
        <v>0</v>
      </c>
      <c r="H45" s="1"/>
      <c r="I45" s="4">
        <f>I46/$C$44</f>
        <v>0.20693464075102816</v>
      </c>
      <c r="J45" s="1"/>
      <c r="K45" s="4">
        <f>K46/$C$44</f>
        <v>0.43593831671954392</v>
      </c>
      <c r="L45" s="1"/>
      <c r="M45" s="4">
        <f>M46/$C$44</f>
        <v>1</v>
      </c>
    </row>
    <row r="46" spans="1:22" x14ac:dyDescent="0.25">
      <c r="A46" s="56"/>
      <c r="B46" s="56"/>
      <c r="C46" s="1"/>
      <c r="D46" s="60" t="s">
        <v>0</v>
      </c>
      <c r="E46" s="60"/>
      <c r="F46" s="1"/>
      <c r="G46" s="2">
        <f>G44</f>
        <v>0</v>
      </c>
      <c r="H46" s="1"/>
      <c r="I46" s="2">
        <f>G46+I44</f>
        <v>102189.93541625353</v>
      </c>
      <c r="J46" s="1"/>
      <c r="K46" s="2">
        <f>I46+K44</f>
        <v>215278.15869474784</v>
      </c>
      <c r="L46" s="1"/>
      <c r="M46" s="2">
        <f>K46+M44</f>
        <v>493827.10910737549</v>
      </c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"/>
    </row>
    <row r="48" spans="1:22" x14ac:dyDescent="0.25">
      <c r="A48" s="1"/>
      <c r="B48" s="1"/>
      <c r="C48" s="1"/>
      <c r="D48" s="1"/>
      <c r="E48" s="1"/>
      <c r="F48" s="61"/>
      <c r="G48" s="61"/>
      <c r="H48" s="41"/>
      <c r="I48" s="41"/>
      <c r="J48" s="1"/>
      <c r="K48" s="1"/>
      <c r="L48" s="1"/>
      <c r="M48" s="2"/>
    </row>
    <row r="49" spans="1:9" x14ac:dyDescent="0.25">
      <c r="A49" s="1"/>
      <c r="B49" s="1"/>
      <c r="C49" s="1"/>
      <c r="D49" s="1"/>
      <c r="E49" s="1"/>
      <c r="F49" s="61"/>
      <c r="G49" s="61"/>
      <c r="H49" s="41"/>
      <c r="I49" s="41"/>
    </row>
  </sheetData>
  <mergeCells count="23">
    <mergeCell ref="F48:G48"/>
    <mergeCell ref="F49:G49"/>
    <mergeCell ref="A44:B44"/>
    <mergeCell ref="A45:B45"/>
    <mergeCell ref="A3:M3"/>
    <mergeCell ref="H4:I4"/>
    <mergeCell ref="J4:K4"/>
    <mergeCell ref="L4:M4"/>
    <mergeCell ref="D46:E46"/>
    <mergeCell ref="A46:B46"/>
    <mergeCell ref="D44:E44"/>
    <mergeCell ref="D45:E45"/>
    <mergeCell ref="F4:G4"/>
    <mergeCell ref="A1:B1"/>
    <mergeCell ref="L1:M1"/>
    <mergeCell ref="A2:B2"/>
    <mergeCell ref="L2:M2"/>
    <mergeCell ref="H1:I1"/>
    <mergeCell ref="J1:K1"/>
    <mergeCell ref="H2:I2"/>
    <mergeCell ref="J2:K2"/>
    <mergeCell ref="F1:G1"/>
    <mergeCell ref="F2:G2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&amp;A</oddHead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CFF - FASE 01</vt:lpstr>
      <vt:lpstr>CFF - FASE 02</vt:lpstr>
      <vt:lpstr>'CFF - FASE 01'!Titulos_de_impressao</vt:lpstr>
      <vt:lpstr>'CFF - FASE 02'!Titulos_de_impressao</vt:lpstr>
    </vt:vector>
  </TitlesOfParts>
  <Company>BNDES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Soares Alves</dc:creator>
  <cp:lastModifiedBy>Emanuele Ferreyro Nunes da Silva</cp:lastModifiedBy>
  <dcterms:created xsi:type="dcterms:W3CDTF">2017-10-05T18:39:59Z</dcterms:created>
  <dcterms:modified xsi:type="dcterms:W3CDTF">2017-10-09T17:46:54Z</dcterms:modified>
</cp:coreProperties>
</file>