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J:\GPECI NOVA\_05. Modelos e Planilhas\03.FCL\035\"/>
    </mc:Choice>
  </mc:AlternateContent>
  <xr:revisionPtr revIDLastSave="0" documentId="8_{5B37AA54-06E9-4B2D-A87A-0977219A256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FBD 72.120" sheetId="1" r:id="rId1"/>
    <sheet name="TFBD 72.120 2 lib" sheetId="2" r:id="rId2"/>
    <sheet name="TFBD 120.120 " sheetId="3" r:id="rId3"/>
    <sheet name="TFBD 120.120 2 lib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D5" i="2"/>
  <c r="D5" i="4"/>
  <c r="C26" i="4" l="1"/>
  <c r="C25" i="4"/>
  <c r="C24" i="4"/>
  <c r="F23" i="4"/>
  <c r="F24" i="4" s="1"/>
  <c r="F25" i="4" s="1"/>
  <c r="F26" i="4" s="1"/>
  <c r="C23" i="4"/>
  <c r="C22" i="4"/>
  <c r="C21" i="4"/>
  <c r="C20" i="4"/>
  <c r="C19" i="4"/>
  <c r="C18" i="4"/>
  <c r="C17" i="4"/>
  <c r="A16" i="4"/>
  <c r="A17" i="4" s="1"/>
  <c r="A18" i="4" s="1"/>
  <c r="C15" i="4"/>
  <c r="C14" i="4"/>
  <c r="C13" i="4"/>
  <c r="D12" i="4"/>
  <c r="D13" i="4" s="1"/>
  <c r="D14" i="4" s="1"/>
  <c r="C12" i="4"/>
  <c r="C11" i="4"/>
  <c r="A11" i="4"/>
  <c r="C24" i="3"/>
  <c r="C23" i="3"/>
  <c r="C22" i="3"/>
  <c r="F21" i="3"/>
  <c r="F22" i="3" s="1"/>
  <c r="F23" i="3" s="1"/>
  <c r="F24" i="3" s="1"/>
  <c r="C21" i="3"/>
  <c r="C20" i="3"/>
  <c r="C19" i="3"/>
  <c r="C18" i="3"/>
  <c r="C17" i="3"/>
  <c r="C16" i="3"/>
  <c r="C15" i="3"/>
  <c r="C14" i="3"/>
  <c r="C13" i="3"/>
  <c r="C12" i="3"/>
  <c r="D11" i="3"/>
  <c r="D12" i="3" s="1"/>
  <c r="D13" i="3" s="1"/>
  <c r="C11" i="3"/>
  <c r="C10" i="3"/>
  <c r="A10" i="3"/>
  <c r="B15" i="2"/>
  <c r="C15" i="2" s="1"/>
  <c r="A16" i="2"/>
  <c r="A11" i="3" l="1"/>
  <c r="E11" i="3" s="1"/>
  <c r="E10" i="3"/>
  <c r="A12" i="4"/>
  <c r="E12" i="4" s="1"/>
  <c r="E11" i="4"/>
  <c r="E18" i="4"/>
  <c r="D4" i="4"/>
  <c r="D16" i="4"/>
  <c r="D17" i="4" s="1"/>
  <c r="D18" i="4" s="1"/>
  <c r="D15" i="4"/>
  <c r="A19" i="4"/>
  <c r="A13" i="4"/>
  <c r="E13" i="4" s="1"/>
  <c r="C16" i="4"/>
  <c r="D4" i="3"/>
  <c r="D14" i="3"/>
  <c r="C16" i="2"/>
  <c r="C26" i="2"/>
  <c r="C25" i="2"/>
  <c r="C24" i="2"/>
  <c r="F23" i="2"/>
  <c r="F24" i="2" s="1"/>
  <c r="F25" i="2" s="1"/>
  <c r="F26" i="2" s="1"/>
  <c r="C23" i="2"/>
  <c r="C22" i="2"/>
  <c r="C21" i="2"/>
  <c r="C20" i="2"/>
  <c r="C19" i="2"/>
  <c r="C18" i="2"/>
  <c r="C17" i="2"/>
  <c r="C14" i="2"/>
  <c r="C13" i="2"/>
  <c r="D12" i="2"/>
  <c r="D13" i="2" s="1"/>
  <c r="D14" i="2" s="1"/>
  <c r="C12" i="2"/>
  <c r="C11" i="2"/>
  <c r="A11" i="2"/>
  <c r="E11" i="2" s="1"/>
  <c r="C4" i="2" a="1"/>
  <c r="A12" i="3" l="1"/>
  <c r="E12" i="3" s="1"/>
  <c r="A20" i="4"/>
  <c r="A14" i="4"/>
  <c r="E14" i="4" s="1"/>
  <c r="D19" i="4"/>
  <c r="E19" i="4" s="1"/>
  <c r="D15" i="3"/>
  <c r="A13" i="3"/>
  <c r="E13" i="3" s="1"/>
  <c r="D16" i="2"/>
  <c r="D17" i="2" s="1"/>
  <c r="D18" i="2" s="1"/>
  <c r="D15" i="2"/>
  <c r="C4" i="2"/>
  <c r="D4" i="2" s="1"/>
  <c r="A12" i="2"/>
  <c r="E12" i="2" s="1"/>
  <c r="C12" i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E20" i="4" l="1"/>
  <c r="A21" i="4"/>
  <c r="D20" i="4"/>
  <c r="A15" i="4"/>
  <c r="E15" i="4" s="1"/>
  <c r="A14" i="3"/>
  <c r="E14" i="3" s="1"/>
  <c r="D16" i="3"/>
  <c r="A13" i="2"/>
  <c r="E13" i="2" s="1"/>
  <c r="D19" i="2"/>
  <c r="C19" i="1"/>
  <c r="C17" i="1"/>
  <c r="C16" i="1"/>
  <c r="E16" i="4" l="1"/>
  <c r="D21" i="4"/>
  <c r="E21" i="4" s="1"/>
  <c r="A22" i="4"/>
  <c r="D17" i="3"/>
  <c r="A15" i="3"/>
  <c r="E15" i="3" s="1"/>
  <c r="A14" i="2"/>
  <c r="D20" i="2"/>
  <c r="A15" i="2" l="1"/>
  <c r="E14" i="2"/>
  <c r="G22" i="4"/>
  <c r="A23" i="4" s="1"/>
  <c r="D22" i="4"/>
  <c r="E22" i="4" s="1"/>
  <c r="D18" i="3"/>
  <c r="A16" i="3"/>
  <c r="E16" i="3" s="1"/>
  <c r="D21" i="2"/>
  <c r="C24" i="1"/>
  <c r="C23" i="1"/>
  <c r="C22" i="1"/>
  <c r="F21" i="1"/>
  <c r="F22" i="1" s="1"/>
  <c r="C21" i="1"/>
  <c r="C20" i="1"/>
  <c r="C18" i="1"/>
  <c r="C15" i="1"/>
  <c r="C14" i="1"/>
  <c r="C13" i="1"/>
  <c r="E15" i="2" l="1"/>
  <c r="G23" i="4"/>
  <c r="A24" i="4" s="1"/>
  <c r="D23" i="4"/>
  <c r="E23" i="4" s="1"/>
  <c r="A17" i="3"/>
  <c r="E17" i="3" s="1"/>
  <c r="D19" i="3"/>
  <c r="A17" i="2"/>
  <c r="E17" i="2" s="1"/>
  <c r="D22" i="2"/>
  <c r="F23" i="1"/>
  <c r="F24" i="1" s="1"/>
  <c r="D4" i="1"/>
  <c r="C11" i="1"/>
  <c r="C10" i="1"/>
  <c r="A10" i="1"/>
  <c r="E10" i="1" s="1"/>
  <c r="E16" i="2" l="1"/>
  <c r="G24" i="4"/>
  <c r="A25" i="4" s="1"/>
  <c r="D24" i="4"/>
  <c r="E24" i="4" s="1"/>
  <c r="D20" i="3"/>
  <c r="A18" i="3"/>
  <c r="E18" i="3" s="1"/>
  <c r="A18" i="2"/>
  <c r="E18" i="2" s="1"/>
  <c r="D23" i="2"/>
  <c r="A11" i="1"/>
  <c r="E11" i="1" s="1"/>
  <c r="G25" i="4" l="1"/>
  <c r="A26" i="4" s="1"/>
  <c r="D25" i="4"/>
  <c r="E25" i="4" s="1"/>
  <c r="D21" i="3"/>
  <c r="A19" i="3"/>
  <c r="E19" i="3" s="1"/>
  <c r="D24" i="2"/>
  <c r="A19" i="2"/>
  <c r="E19" i="2" s="1"/>
  <c r="A12" i="1"/>
  <c r="E12" i="1" s="1"/>
  <c r="G26" i="4" l="1"/>
  <c r="D26" i="4"/>
  <c r="E26" i="4" s="1"/>
  <c r="A20" i="3"/>
  <c r="E20" i="3" s="1"/>
  <c r="D22" i="3"/>
  <c r="D25" i="2"/>
  <c r="A20" i="2"/>
  <c r="E20" i="2" s="1"/>
  <c r="A13" i="1"/>
  <c r="E13" i="1" s="1"/>
  <c r="G20" i="3" l="1"/>
  <c r="A21" i="3" s="1"/>
  <c r="E21" i="3" s="1"/>
  <c r="D23" i="3"/>
  <c r="A21" i="2"/>
  <c r="E21" i="2" s="1"/>
  <c r="D26" i="2"/>
  <c r="A14" i="1"/>
  <c r="A15" i="1" l="1"/>
  <c r="E15" i="1" s="1"/>
  <c r="E14" i="1"/>
  <c r="G21" i="3"/>
  <c r="A22" i="3" s="1"/>
  <c r="E22" i="3" s="1"/>
  <c r="D24" i="3"/>
  <c r="A22" i="2"/>
  <c r="E22" i="2" s="1"/>
  <c r="G22" i="3" l="1"/>
  <c r="A23" i="3" s="1"/>
  <c r="E23" i="3" s="1"/>
  <c r="G22" i="2"/>
  <c r="A23" i="2" s="1"/>
  <c r="E23" i="2" s="1"/>
  <c r="A16" i="1"/>
  <c r="E16" i="1" s="1"/>
  <c r="G23" i="3" l="1"/>
  <c r="A24" i="3" s="1"/>
  <c r="E24" i="3" s="1"/>
  <c r="G23" i="2"/>
  <c r="A24" i="2" s="1"/>
  <c r="E24" i="2" s="1"/>
  <c r="A17" i="1"/>
  <c r="E17" i="1" s="1"/>
  <c r="G24" i="3" l="1"/>
  <c r="G24" i="2"/>
  <c r="A25" i="2" s="1"/>
  <c r="E25" i="2" s="1"/>
  <c r="A18" i="1"/>
  <c r="E18" i="1" s="1"/>
  <c r="G25" i="2" l="1"/>
  <c r="A26" i="2" s="1"/>
  <c r="E26" i="2" s="1"/>
  <c r="A19" i="1"/>
  <c r="E19" i="1" s="1"/>
  <c r="G26" i="2" l="1"/>
  <c r="A20" i="1"/>
  <c r="E20" i="1" s="1"/>
  <c r="G20" i="1" l="1"/>
  <c r="A21" i="1" s="1"/>
  <c r="E21" i="1" s="1"/>
  <c r="G21" i="1" l="1"/>
  <c r="A22" i="1" s="1"/>
  <c r="E22" i="1" s="1"/>
  <c r="G22" i="1" l="1"/>
  <c r="A23" i="1" s="1"/>
  <c r="G23" i="1" l="1"/>
  <c r="A24" i="1" s="1"/>
  <c r="E24" i="1" s="1"/>
  <c r="E23" i="1"/>
  <c r="G2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<sst xmlns="http://schemas.openxmlformats.org/spreadsheetml/2006/main" count="64" uniqueCount="16">
  <si>
    <t>Data da liberação</t>
  </si>
  <si>
    <t>Valor liberado em R$</t>
  </si>
  <si>
    <t xml:space="preserve">Principal </t>
  </si>
  <si>
    <t>Juros Fixos</t>
  </si>
  <si>
    <t>Amortização</t>
  </si>
  <si>
    <t>nº dias</t>
  </si>
  <si>
    <t>Taxa</t>
  </si>
  <si>
    <t xml:space="preserve">Juros </t>
  </si>
  <si>
    <t>CONTRATO:</t>
  </si>
  <si>
    <t>Parc. Rest.</t>
  </si>
  <si>
    <t>continua ....</t>
  </si>
  <si>
    <t>Valor liberado em US$</t>
  </si>
  <si>
    <t>Cotação da US$</t>
  </si>
  <si>
    <t>VALORES EM US$</t>
  </si>
  <si>
    <t>XPTO</t>
  </si>
  <si>
    <t>Data de Vencimento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</si>
</sst>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0000_);_(* \(#,##0.00000\);_(* &quot;-&quot;??_);_(@_)"/>
    <numFmt numFmtId="166" formatCode="#,##0.0000"/>
    <numFmt numFmtId="167" formatCode="dd/mm/yy"/>
    <numFmt numFmtId="169" formatCode="_(* #,##0.0000_);_(* \(#,##0.0000\);_(* &quot;-&quot;??_);_(@_)"/>
    <numFmt numFmtId="170" formatCode="_-* #,##0.0000_-;\-* #,##0.0000_-;_-* &quot;-&quot;????_-;_-@_-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 tint="-0.249977111117893"/>
      <name val="Arial"/>
      <family val="2"/>
    </font>
    <font>
      <b/>
      <sz val="11"/>
      <color theme="0" tint="-0.249977111117893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 applyFont="1"/>
    <xf numFmtId="0" fontId="3" fillId="0" borderId="0" xfId="2" applyFont="1"/>
    <xf numFmtId="165" fontId="3" fillId="0" borderId="0" xfId="1" applyNumberFormat="1" applyFont="1"/>
    <xf numFmtId="167" fontId="4" fillId="2" borderId="11" xfId="0" applyNumberFormat="1" applyFont="1" applyFill="1" applyBorder="1" applyAlignment="1">
      <alignment horizontal="center" vertical="center" wrapText="1"/>
    </xf>
    <xf numFmtId="167" fontId="4" fillId="2" borderId="12" xfId="0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66" fontId="3" fillId="0" borderId="0" xfId="2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6" fontId="3" fillId="0" borderId="1" xfId="2" applyNumberFormat="1" applyFont="1" applyBorder="1"/>
    <xf numFmtId="14" fontId="3" fillId="0" borderId="1" xfId="2" applyNumberFormat="1" applyFont="1" applyBorder="1" applyAlignment="1">
      <alignment horizontal="center"/>
    </xf>
    <xf numFmtId="0" fontId="3" fillId="0" borderId="1" xfId="2" applyFont="1" applyBorder="1"/>
    <xf numFmtId="4" fontId="3" fillId="0" borderId="0" xfId="2" applyNumberFormat="1" applyFont="1"/>
    <xf numFmtId="164" fontId="3" fillId="0" borderId="0" xfId="1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165" fontId="3" fillId="0" borderId="0" xfId="1" applyNumberFormat="1" applyFont="1" applyFill="1"/>
    <xf numFmtId="164" fontId="3" fillId="0" borderId="0" xfId="1" applyFont="1" applyFill="1"/>
    <xf numFmtId="0" fontId="4" fillId="2" borderId="7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/>
    </xf>
    <xf numFmtId="169" fontId="3" fillId="0" borderId="6" xfId="1" applyNumberFormat="1" applyFont="1" applyFill="1" applyBorder="1"/>
    <xf numFmtId="14" fontId="2" fillId="0" borderId="6" xfId="2" applyNumberFormat="1" applyFont="1" applyBorder="1" applyAlignment="1">
      <alignment horizontal="center"/>
    </xf>
    <xf numFmtId="1" fontId="3" fillId="0" borderId="6" xfId="2" applyNumberFormat="1" applyFont="1" applyBorder="1" applyAlignment="1">
      <alignment horizontal="center"/>
    </xf>
    <xf numFmtId="2" fontId="3" fillId="0" borderId="6" xfId="2" applyNumberFormat="1" applyFont="1" applyBorder="1" applyAlignment="1">
      <alignment horizontal="center"/>
    </xf>
    <xf numFmtId="169" fontId="2" fillId="0" borderId="6" xfId="1" applyNumberFormat="1" applyFont="1" applyFill="1" applyBorder="1"/>
    <xf numFmtId="1" fontId="3" fillId="0" borderId="7" xfId="2" applyNumberFormat="1" applyFont="1" applyBorder="1" applyAlignment="1">
      <alignment horizontal="center"/>
    </xf>
    <xf numFmtId="165" fontId="2" fillId="0" borderId="6" xfId="1" applyNumberFormat="1" applyFont="1" applyFill="1" applyBorder="1"/>
    <xf numFmtId="170" fontId="3" fillId="0" borderId="0" xfId="2" applyNumberFormat="1" applyFont="1"/>
    <xf numFmtId="169" fontId="3" fillId="0" borderId="9" xfId="1" applyNumberFormat="1" applyFont="1" applyFill="1" applyBorder="1"/>
    <xf numFmtId="14" fontId="2" fillId="0" borderId="9" xfId="2" applyNumberFormat="1" applyFont="1" applyBorder="1" applyAlignment="1">
      <alignment horizontal="center"/>
    </xf>
    <xf numFmtId="1" fontId="3" fillId="0" borderId="9" xfId="2" applyNumberFormat="1" applyFont="1" applyBorder="1" applyAlignment="1">
      <alignment horizontal="center"/>
    </xf>
    <xf numFmtId="2" fontId="3" fillId="0" borderId="9" xfId="2" applyNumberFormat="1" applyFont="1" applyBorder="1" applyAlignment="1">
      <alignment horizontal="center"/>
    </xf>
    <xf numFmtId="165" fontId="3" fillId="0" borderId="10" xfId="1" applyNumberFormat="1" applyFont="1" applyFill="1" applyBorder="1"/>
    <xf numFmtId="165" fontId="2" fillId="0" borderId="9" xfId="1" applyNumberFormat="1" applyFont="1" applyFill="1" applyBorder="1"/>
    <xf numFmtId="169" fontId="3" fillId="0" borderId="1" xfId="1" applyNumberFormat="1" applyFont="1" applyFill="1" applyBorder="1"/>
    <xf numFmtId="14" fontId="2" fillId="0" borderId="1" xfId="2" applyNumberFormat="1" applyFont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169" fontId="2" fillId="0" borderId="1" xfId="1" applyNumberFormat="1" applyFont="1" applyFill="1" applyBorder="1"/>
    <xf numFmtId="165" fontId="2" fillId="0" borderId="1" xfId="1" applyNumberFormat="1" applyFont="1" applyFill="1" applyBorder="1"/>
    <xf numFmtId="169" fontId="5" fillId="0" borderId="1" xfId="1" applyNumberFormat="1" applyFont="1" applyFill="1" applyBorder="1"/>
    <xf numFmtId="14" fontId="6" fillId="0" borderId="1" xfId="2" applyNumberFormat="1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169" fontId="6" fillId="0" borderId="1" xfId="1" applyNumberFormat="1" applyFont="1" applyFill="1" applyBorder="1"/>
    <xf numFmtId="165" fontId="3" fillId="0" borderId="1" xfId="1" applyNumberFormat="1" applyFont="1" applyFill="1" applyBorder="1"/>
    <xf numFmtId="0" fontId="7" fillId="0" borderId="0" xfId="2" applyFont="1"/>
    <xf numFmtId="166" fontId="3" fillId="0" borderId="0" xfId="2" applyNumberFormat="1" applyFont="1"/>
    <xf numFmtId="14" fontId="3" fillId="0" borderId="0" xfId="2" applyNumberFormat="1" applyFont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167" fontId="4" fillId="2" borderId="13" xfId="0" applyNumberFormat="1" applyFont="1" applyFill="1" applyBorder="1" applyAlignment="1">
      <alignment horizontal="center" vertical="center" wrapText="1"/>
    </xf>
    <xf numFmtId="167" fontId="4" fillId="2" borderId="11" xfId="0" applyNumberFormat="1" applyFont="1" applyFill="1" applyBorder="1" applyAlignment="1">
      <alignment horizontal="center" vertical="center" wrapText="1"/>
    </xf>
    <xf numFmtId="164" fontId="3" fillId="0" borderId="1" xfId="3" applyFont="1" applyBorder="1" applyAlignment="1">
      <alignment horizontal="center"/>
    </xf>
    <xf numFmtId="0" fontId="4" fillId="2" borderId="3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69" fontId="3" fillId="0" borderId="0" xfId="1" applyNumberFormat="1" applyFont="1"/>
    <xf numFmtId="169" fontId="3" fillId="0" borderId="0" xfId="1" applyNumberFormat="1" applyFont="1" applyAlignment="1">
      <alignment horizontal="center" vertical="center" wrapText="1"/>
    </xf>
    <xf numFmtId="169" fontId="3" fillId="0" borderId="0" xfId="1" applyNumberFormat="1" applyFont="1" applyFill="1"/>
    <xf numFmtId="169" fontId="2" fillId="0" borderId="0" xfId="1" applyNumberFormat="1" applyFont="1"/>
    <xf numFmtId="0" fontId="4" fillId="2" borderId="14" xfId="2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Vírgula" xfId="1" builtinId="3"/>
    <cellStyle name="Vírgula 2" xfId="3" xr:uid="{00000000-0005-0000-0000-000003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\Microsoft%20Office\root\Office16\LIBRARY\BNDESSER.xlam" TargetMode="External"/><Relationship Id="rId1" Type="http://schemas.microsoft.com/office/2006/relationships/xlExternalLinkPath/xlLibrary" Target="BNDESSE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definedNames>
      <definedName name="UM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6"/>
  <sheetViews>
    <sheetView showGridLines="0" tabSelected="1" zoomScaleNormal="100" workbookViewId="0">
      <selection activeCell="I9" sqref="I9"/>
    </sheetView>
  </sheetViews>
  <sheetFormatPr defaultColWidth="9.08984375" defaultRowHeight="14" x14ac:dyDescent="0.3"/>
  <cols>
    <col min="1" max="1" width="18.08984375" style="2" customWidth="1"/>
    <col min="2" max="2" width="13.453125" style="2" customWidth="1"/>
    <col min="3" max="3" width="11.6328125" style="2" customWidth="1"/>
    <col min="4" max="4" width="6.6328125" style="2" customWidth="1"/>
    <col min="5" max="5" width="13.08984375" style="2" bestFit="1" customWidth="1"/>
    <col min="6" max="6" width="13.36328125" style="2" bestFit="1" customWidth="1"/>
    <col min="7" max="7" width="15" style="2" customWidth="1"/>
    <col min="8" max="8" width="14.453125" style="3" bestFit="1" customWidth="1"/>
    <col min="9" max="9" width="18.453125" style="3" bestFit="1" customWidth="1"/>
    <col min="10" max="16384" width="9.08984375" style="2"/>
  </cols>
  <sheetData>
    <row r="1" spans="1:88" x14ac:dyDescent="0.3">
      <c r="A1" s="1" t="s">
        <v>8</v>
      </c>
      <c r="B1" s="1" t="s">
        <v>14</v>
      </c>
    </row>
    <row r="2" spans="1:88" ht="14.5" thickBot="1" x14ac:dyDescent="0.35"/>
    <row r="3" spans="1:88" s="6" customFormat="1" ht="41.4" customHeight="1" x14ac:dyDescent="0.25">
      <c r="A3" s="4" t="s">
        <v>11</v>
      </c>
      <c r="B3" s="5" t="s">
        <v>0</v>
      </c>
      <c r="C3" s="5" t="s">
        <v>12</v>
      </c>
      <c r="D3" s="53" t="s">
        <v>1</v>
      </c>
      <c r="E3" s="54"/>
      <c r="G3" s="7"/>
      <c r="H3" s="8"/>
      <c r="I3" s="8"/>
    </row>
    <row r="4" spans="1:88" ht="16.5" customHeight="1" x14ac:dyDescent="0.3">
      <c r="A4" s="9">
        <v>2041045.02</v>
      </c>
      <c r="B4" s="10">
        <v>43973</v>
      </c>
      <c r="C4" s="11">
        <v>5.6018999999999997</v>
      </c>
      <c r="D4" s="55">
        <f>+A4*C4</f>
        <v>11433730.097538</v>
      </c>
      <c r="E4" s="55"/>
      <c r="G4" s="12"/>
      <c r="I4" s="13"/>
    </row>
    <row r="5" spans="1:88" x14ac:dyDescent="0.3">
      <c r="I5" s="13"/>
    </row>
    <row r="6" spans="1:88" x14ac:dyDescent="0.3">
      <c r="A6" s="14"/>
      <c r="B6" s="15"/>
      <c r="C6" s="15"/>
      <c r="H6" s="16"/>
      <c r="I6" s="17"/>
    </row>
    <row r="7" spans="1:88" x14ac:dyDescent="0.3">
      <c r="A7" s="46" t="s">
        <v>13</v>
      </c>
    </row>
    <row r="8" spans="1:88" ht="22.25" customHeight="1" x14ac:dyDescent="0.3">
      <c r="A8" s="49" t="s">
        <v>2</v>
      </c>
      <c r="B8" s="49" t="s">
        <v>15</v>
      </c>
      <c r="C8" s="56" t="s">
        <v>3</v>
      </c>
      <c r="D8" s="57"/>
      <c r="E8" s="62"/>
      <c r="F8" s="49" t="s">
        <v>9</v>
      </c>
      <c r="G8" s="51" t="s">
        <v>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ht="18.5" customHeight="1" x14ac:dyDescent="0.3">
      <c r="A9" s="50"/>
      <c r="B9" s="50"/>
      <c r="C9" s="18" t="s">
        <v>5</v>
      </c>
      <c r="D9" s="19" t="s">
        <v>6</v>
      </c>
      <c r="E9" s="19" t="s">
        <v>7</v>
      </c>
      <c r="F9" s="50"/>
      <c r="G9" s="5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4.5" customHeight="1" x14ac:dyDescent="0.3">
      <c r="A10" s="20">
        <f>+A4</f>
        <v>2041045.02</v>
      </c>
      <c r="B10" s="21">
        <v>44027</v>
      </c>
      <c r="C10" s="22">
        <f>+B10-B4</f>
        <v>54</v>
      </c>
      <c r="D10" s="23">
        <v>4.95</v>
      </c>
      <c r="E10" s="24">
        <f>ROUND(A10*C10*D10/36000,2)</f>
        <v>15154.76</v>
      </c>
      <c r="F10" s="25"/>
      <c r="G10" s="26"/>
      <c r="H10" s="2"/>
      <c r="I10" s="27"/>
    </row>
    <row r="11" spans="1:88" ht="14.5" customHeight="1" x14ac:dyDescent="0.3">
      <c r="A11" s="28">
        <f>+A10-G10</f>
        <v>2041045.02</v>
      </c>
      <c r="B11" s="29">
        <v>44119</v>
      </c>
      <c r="C11" s="30">
        <f t="shared" ref="C11:C24" si="0">+B11-B10</f>
        <v>92</v>
      </c>
      <c r="D11" s="31">
        <f t="shared" ref="D11:D24" si="1">D10</f>
        <v>4.95</v>
      </c>
      <c r="E11" s="24">
        <f>ROUND(A11*C11*D11/36000,2)</f>
        <v>25819.22</v>
      </c>
      <c r="F11" s="32"/>
      <c r="G11" s="33"/>
      <c r="H11" s="2"/>
      <c r="I11" s="27"/>
    </row>
    <row r="12" spans="1:88" ht="14.5" customHeight="1" x14ac:dyDescent="0.3">
      <c r="A12" s="34">
        <f>+A11-G11</f>
        <v>2041045.02</v>
      </c>
      <c r="B12" s="35">
        <v>44211</v>
      </c>
      <c r="C12" s="36">
        <f t="shared" si="0"/>
        <v>92</v>
      </c>
      <c r="D12" s="37">
        <f t="shared" si="1"/>
        <v>4.95</v>
      </c>
      <c r="E12" s="24">
        <f>ROUND(A12*C12*D12/36000,2)</f>
        <v>25819.22</v>
      </c>
      <c r="F12" s="36"/>
      <c r="G12" s="39"/>
      <c r="H12" s="2"/>
      <c r="I12" s="27"/>
    </row>
    <row r="13" spans="1:88" ht="14.5" customHeight="1" x14ac:dyDescent="0.3">
      <c r="A13" s="34">
        <f>+A12-G12</f>
        <v>2041045.02</v>
      </c>
      <c r="B13" s="35">
        <v>44301</v>
      </c>
      <c r="C13" s="36">
        <f t="shared" si="0"/>
        <v>90</v>
      </c>
      <c r="D13" s="37">
        <f t="shared" si="1"/>
        <v>4.95</v>
      </c>
      <c r="E13" s="24">
        <f>ROUND(A13*C13*D13/36000,2)</f>
        <v>25257.93</v>
      </c>
      <c r="F13" s="36"/>
      <c r="G13" s="39"/>
      <c r="H13" s="2"/>
      <c r="I13" s="27"/>
    </row>
    <row r="14" spans="1:88" ht="14.5" customHeight="1" x14ac:dyDescent="0.3">
      <c r="A14" s="34">
        <f>+A13-G13</f>
        <v>2041045.02</v>
      </c>
      <c r="B14" s="35">
        <v>44392</v>
      </c>
      <c r="C14" s="36">
        <f t="shared" si="0"/>
        <v>91</v>
      </c>
      <c r="D14" s="37">
        <f t="shared" si="1"/>
        <v>4.95</v>
      </c>
      <c r="E14" s="24">
        <f>ROUND(A14*C14*D14/36000,2)</f>
        <v>25538.58</v>
      </c>
      <c r="F14" s="36"/>
      <c r="G14" s="45"/>
      <c r="H14" s="2"/>
      <c r="I14" s="27"/>
    </row>
    <row r="15" spans="1:88" ht="14.5" customHeight="1" x14ac:dyDescent="0.3">
      <c r="A15" s="34">
        <f>+A14-G14</f>
        <v>2041045.02</v>
      </c>
      <c r="B15" s="35">
        <v>44484</v>
      </c>
      <c r="C15" s="36">
        <f t="shared" si="0"/>
        <v>92</v>
      </c>
      <c r="D15" s="37">
        <f t="shared" si="1"/>
        <v>4.95</v>
      </c>
      <c r="E15" s="24">
        <f>ROUND(A15*C15*D15/36000,2)</f>
        <v>25819.22</v>
      </c>
      <c r="F15" s="36"/>
      <c r="G15" s="39"/>
      <c r="H15" s="2"/>
      <c r="I15" s="27"/>
    </row>
    <row r="16" spans="1:88" ht="14.5" customHeight="1" x14ac:dyDescent="0.3">
      <c r="A16" s="34">
        <f>+A15-G15</f>
        <v>2041045.02</v>
      </c>
      <c r="B16" s="35">
        <v>44578</v>
      </c>
      <c r="C16" s="36">
        <f t="shared" si="0"/>
        <v>94</v>
      </c>
      <c r="D16" s="37">
        <f t="shared" si="1"/>
        <v>4.95</v>
      </c>
      <c r="E16" s="24">
        <f>ROUND(A16*C16*D16/36000,2)</f>
        <v>26380.51</v>
      </c>
      <c r="F16" s="36"/>
      <c r="G16" s="39"/>
      <c r="H16" s="2"/>
      <c r="I16" s="27"/>
    </row>
    <row r="17" spans="1:88" ht="14.5" customHeight="1" x14ac:dyDescent="0.3">
      <c r="A17" s="34">
        <f>+A16-G16</f>
        <v>2041045.02</v>
      </c>
      <c r="B17" s="35">
        <v>44669</v>
      </c>
      <c r="C17" s="36">
        <f t="shared" si="0"/>
        <v>91</v>
      </c>
      <c r="D17" s="37">
        <f t="shared" si="1"/>
        <v>4.95</v>
      </c>
      <c r="E17" s="24">
        <f>ROUND(A17*C17*D17/36000,2)</f>
        <v>25538.58</v>
      </c>
      <c r="F17" s="36"/>
      <c r="G17" s="39"/>
      <c r="H17" s="2"/>
      <c r="I17" s="27"/>
    </row>
    <row r="18" spans="1:88" s="3" customFormat="1" ht="14.5" customHeight="1" x14ac:dyDescent="0.3">
      <c r="A18" s="34">
        <f>+A17-G17</f>
        <v>2041045.02</v>
      </c>
      <c r="B18" s="35">
        <v>44757</v>
      </c>
      <c r="C18" s="36">
        <f t="shared" si="0"/>
        <v>88</v>
      </c>
      <c r="D18" s="37">
        <f t="shared" si="1"/>
        <v>4.95</v>
      </c>
      <c r="E18" s="24">
        <f>ROUND(A18*C18*D18/36000,2)</f>
        <v>24696.639999999999</v>
      </c>
      <c r="F18" s="36"/>
      <c r="G18" s="39"/>
      <c r="H18" s="2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s="3" customFormat="1" ht="14.5" customHeight="1" x14ac:dyDescent="0.3">
      <c r="A19" s="34">
        <f>+A18-G18</f>
        <v>2041045.02</v>
      </c>
      <c r="B19" s="35">
        <v>44851</v>
      </c>
      <c r="C19" s="36">
        <f t="shared" si="0"/>
        <v>94</v>
      </c>
      <c r="D19" s="37">
        <f t="shared" si="1"/>
        <v>4.95</v>
      </c>
      <c r="E19" s="24">
        <f>ROUND(A19*C19*D19/36000,2)</f>
        <v>26380.51</v>
      </c>
      <c r="F19" s="36"/>
      <c r="G19" s="39"/>
      <c r="H19" s="2"/>
      <c r="I19" s="2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s="3" customFormat="1" ht="14.5" customHeight="1" x14ac:dyDescent="0.3">
      <c r="A20" s="34">
        <f>+A19-G19</f>
        <v>2041045.02</v>
      </c>
      <c r="B20" s="35">
        <v>44881</v>
      </c>
      <c r="C20" s="36">
        <f t="shared" si="0"/>
        <v>30</v>
      </c>
      <c r="D20" s="37">
        <f t="shared" si="1"/>
        <v>4.95</v>
      </c>
      <c r="E20" s="24">
        <f>ROUND(A20*C20*D20/36000,2)</f>
        <v>8419.31</v>
      </c>
      <c r="F20" s="36">
        <v>40</v>
      </c>
      <c r="G20" s="39">
        <f>TRUNC(A20/F20,2)</f>
        <v>51026.12</v>
      </c>
      <c r="H20" s="2"/>
      <c r="I20" s="2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3" customFormat="1" ht="14.5" customHeight="1" x14ac:dyDescent="0.3">
      <c r="A21" s="34">
        <f>+A20-G20</f>
        <v>1990018.9</v>
      </c>
      <c r="B21" s="35">
        <v>44910</v>
      </c>
      <c r="C21" s="36">
        <f t="shared" si="0"/>
        <v>29</v>
      </c>
      <c r="D21" s="37">
        <f t="shared" si="1"/>
        <v>4.95</v>
      </c>
      <c r="E21" s="24">
        <f>ROUND(A21*C21*D21/36000,2)</f>
        <v>7935.2</v>
      </c>
      <c r="F21" s="36">
        <f>+F20-1</f>
        <v>39</v>
      </c>
      <c r="G21" s="39">
        <f>TRUNC(A21/F21,2)</f>
        <v>51026.12</v>
      </c>
      <c r="H21" s="2"/>
      <c r="I21" s="2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3" customFormat="1" ht="14.5" customHeight="1" x14ac:dyDescent="0.3">
      <c r="A22" s="34">
        <f>+A21-G21</f>
        <v>1938992.7799999998</v>
      </c>
      <c r="B22" s="35">
        <v>44942</v>
      </c>
      <c r="C22" s="36">
        <f t="shared" si="0"/>
        <v>32</v>
      </c>
      <c r="D22" s="37">
        <f t="shared" si="1"/>
        <v>4.95</v>
      </c>
      <c r="E22" s="24">
        <f>ROUND(A22*C22*D22/36000,2)</f>
        <v>8531.57</v>
      </c>
      <c r="F22" s="36">
        <f>+F21-1</f>
        <v>38</v>
      </c>
      <c r="G22" s="39">
        <f>TRUNC(A22/F22,2)</f>
        <v>51026.12</v>
      </c>
      <c r="H22" s="2"/>
      <c r="I22" s="2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3" customFormat="1" ht="14.5" customHeight="1" x14ac:dyDescent="0.3">
      <c r="A23" s="34">
        <f>+A22-G22</f>
        <v>1887966.6599999997</v>
      </c>
      <c r="B23" s="35">
        <v>44972</v>
      </c>
      <c r="C23" s="36">
        <f t="shared" si="0"/>
        <v>30</v>
      </c>
      <c r="D23" s="37">
        <f t="shared" si="1"/>
        <v>4.95</v>
      </c>
      <c r="E23" s="24">
        <f>ROUND(A23*C23*D23/36000,2)</f>
        <v>7787.86</v>
      </c>
      <c r="F23" s="36">
        <f>+F22-1</f>
        <v>37</v>
      </c>
      <c r="G23" s="39">
        <f>TRUNC(A23/F23,2)</f>
        <v>51026.12</v>
      </c>
      <c r="H23" s="2"/>
      <c r="I23" s="2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ht="14.5" customHeight="1" x14ac:dyDescent="0.3">
      <c r="A24" s="34">
        <f>+A23-G23</f>
        <v>1836940.5399999996</v>
      </c>
      <c r="B24" s="35">
        <v>45000</v>
      </c>
      <c r="C24" s="36">
        <f t="shared" si="0"/>
        <v>28</v>
      </c>
      <c r="D24" s="37">
        <f t="shared" si="1"/>
        <v>4.95</v>
      </c>
      <c r="E24" s="24">
        <f>ROUND(A24*C24*D24/36000,2)</f>
        <v>7072.22</v>
      </c>
      <c r="F24" s="36">
        <f>+F23-1</f>
        <v>36</v>
      </c>
      <c r="G24" s="39">
        <f>TRUNC(A24/F24,2)</f>
        <v>51026.12</v>
      </c>
      <c r="H24" s="2"/>
      <c r="I24" s="27"/>
    </row>
    <row r="26" spans="1:88" x14ac:dyDescent="0.3">
      <c r="A26" s="2" t="s">
        <v>10</v>
      </c>
    </row>
  </sheetData>
  <mergeCells count="7">
    <mergeCell ref="F8:F9"/>
    <mergeCell ref="G8:G9"/>
    <mergeCell ref="D3:E3"/>
    <mergeCell ref="D4:E4"/>
    <mergeCell ref="A8:A9"/>
    <mergeCell ref="B8:B9"/>
    <mergeCell ref="C8:E8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785D7-BB53-4ECB-B25D-368872B4DAF6}">
  <dimension ref="A1:CJ28"/>
  <sheetViews>
    <sheetView showGridLines="0" zoomScaleNormal="100" workbookViewId="0">
      <selection activeCell="C9" sqref="C9:E9"/>
    </sheetView>
  </sheetViews>
  <sheetFormatPr defaultColWidth="9.08984375" defaultRowHeight="14" x14ac:dyDescent="0.3"/>
  <cols>
    <col min="1" max="1" width="18.08984375" style="2" customWidth="1"/>
    <col min="2" max="2" width="13.453125" style="2" customWidth="1"/>
    <col min="3" max="3" width="11.6328125" style="2" customWidth="1"/>
    <col min="4" max="4" width="6.6328125" style="2" customWidth="1"/>
    <col min="5" max="5" width="13.08984375" style="2" bestFit="1" customWidth="1"/>
    <col min="6" max="6" width="14.26953125" style="2" bestFit="1" customWidth="1"/>
    <col min="7" max="7" width="15" style="2" customWidth="1"/>
    <col min="8" max="8" width="14.453125" style="3" bestFit="1" customWidth="1"/>
    <col min="9" max="9" width="18.453125" style="58" bestFit="1" customWidth="1"/>
    <col min="10" max="16384" width="9.08984375" style="2"/>
  </cols>
  <sheetData>
    <row r="1" spans="1:88" x14ac:dyDescent="0.3">
      <c r="A1" s="1" t="s">
        <v>8</v>
      </c>
      <c r="B1" s="1" t="s">
        <v>14</v>
      </c>
    </row>
    <row r="2" spans="1:88" ht="14.5" thickBot="1" x14ac:dyDescent="0.35"/>
    <row r="3" spans="1:88" s="6" customFormat="1" ht="41.4" customHeight="1" x14ac:dyDescent="0.25">
      <c r="A3" s="4" t="s">
        <v>11</v>
      </c>
      <c r="B3" s="5" t="s">
        <v>0</v>
      </c>
      <c r="C3" s="5" t="s">
        <v>12</v>
      </c>
      <c r="D3" s="53" t="s">
        <v>1</v>
      </c>
      <c r="E3" s="54"/>
      <c r="G3" s="7"/>
      <c r="H3" s="8"/>
      <c r="I3" s="59"/>
    </row>
    <row r="4" spans="1:88" ht="14.5" customHeight="1" x14ac:dyDescent="0.3">
      <c r="A4" s="9">
        <v>2041045.02</v>
      </c>
      <c r="B4" s="10">
        <v>43973</v>
      </c>
      <c r="C4" s="11" cm="1">
        <f t="array" ref="C4">[1]!UM(604,B4)</f>
        <v>5.6018999999999997</v>
      </c>
      <c r="D4" s="55">
        <f>+A4*C4</f>
        <v>11433730.097538</v>
      </c>
      <c r="E4" s="55"/>
      <c r="G4" s="12"/>
    </row>
    <row r="5" spans="1:88" x14ac:dyDescent="0.3">
      <c r="A5" s="9">
        <v>1000000</v>
      </c>
      <c r="B5" s="10">
        <v>44310</v>
      </c>
      <c r="C5" s="11">
        <v>5.4969999999999999</v>
      </c>
      <c r="D5" s="55">
        <f>+A5*C5</f>
        <v>5497000</v>
      </c>
      <c r="E5" s="55"/>
    </row>
    <row r="6" spans="1:88" x14ac:dyDescent="0.3">
      <c r="A6" s="47"/>
      <c r="B6" s="48"/>
    </row>
    <row r="7" spans="1:88" x14ac:dyDescent="0.3">
      <c r="A7" s="14"/>
      <c r="B7" s="15"/>
      <c r="C7" s="15"/>
      <c r="H7" s="16"/>
      <c r="I7" s="60"/>
    </row>
    <row r="8" spans="1:88" x14ac:dyDescent="0.3">
      <c r="A8" s="46" t="s">
        <v>13</v>
      </c>
    </row>
    <row r="9" spans="1:88" ht="22.25" customHeight="1" x14ac:dyDescent="0.3">
      <c r="A9" s="49" t="s">
        <v>2</v>
      </c>
      <c r="B9" s="49" t="s">
        <v>15</v>
      </c>
      <c r="C9" s="56" t="s">
        <v>3</v>
      </c>
      <c r="D9" s="57"/>
      <c r="E9" s="62"/>
      <c r="F9" s="49" t="s">
        <v>9</v>
      </c>
      <c r="G9" s="51" t="s">
        <v>4</v>
      </c>
      <c r="H9" s="6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x14ac:dyDescent="0.3">
      <c r="A10" s="50"/>
      <c r="B10" s="50"/>
      <c r="C10" s="18" t="s">
        <v>5</v>
      </c>
      <c r="D10" s="19" t="s">
        <v>6</v>
      </c>
      <c r="E10" s="19" t="s">
        <v>7</v>
      </c>
      <c r="F10" s="50"/>
      <c r="G10" s="52"/>
      <c r="H10" s="6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ht="14.5" customHeight="1" x14ac:dyDescent="0.3">
      <c r="A11" s="20">
        <f>+A4</f>
        <v>2041045.02</v>
      </c>
      <c r="B11" s="21">
        <v>44027</v>
      </c>
      <c r="C11" s="22">
        <f>+B11-B4</f>
        <v>54</v>
      </c>
      <c r="D11" s="23">
        <v>4.95</v>
      </c>
      <c r="E11" s="24">
        <f>ROUND(A11*C11*D11/36000,2)</f>
        <v>15154.76</v>
      </c>
      <c r="F11" s="25"/>
      <c r="G11" s="26"/>
      <c r="H11" s="58"/>
      <c r="I11" s="27"/>
    </row>
    <row r="12" spans="1:88" ht="14.5" customHeight="1" x14ac:dyDescent="0.3">
      <c r="A12" s="28">
        <f>+A11-G11</f>
        <v>2041045.02</v>
      </c>
      <c r="B12" s="29">
        <v>44119</v>
      </c>
      <c r="C12" s="30">
        <f>+B12-B11</f>
        <v>92</v>
      </c>
      <c r="D12" s="31">
        <f>D11</f>
        <v>4.95</v>
      </c>
      <c r="E12" s="24">
        <f>ROUND(A12*C12*D12/36000,2)</f>
        <v>25819.22</v>
      </c>
      <c r="F12" s="32"/>
      <c r="G12" s="33"/>
      <c r="H12" s="58"/>
      <c r="I12" s="27"/>
    </row>
    <row r="13" spans="1:88" ht="14.5" customHeight="1" x14ac:dyDescent="0.3">
      <c r="A13" s="34">
        <f>+A12-G12</f>
        <v>2041045.02</v>
      </c>
      <c r="B13" s="35">
        <v>44211</v>
      </c>
      <c r="C13" s="36">
        <f>+B13-B12</f>
        <v>92</v>
      </c>
      <c r="D13" s="37">
        <f>D12</f>
        <v>4.95</v>
      </c>
      <c r="E13" s="24">
        <f>ROUND(A13*C13*D13/36000,2)</f>
        <v>25819.22</v>
      </c>
      <c r="F13" s="36"/>
      <c r="G13" s="39"/>
      <c r="H13" s="58"/>
      <c r="I13" s="27"/>
    </row>
    <row r="14" spans="1:88" ht="14.5" customHeight="1" x14ac:dyDescent="0.3">
      <c r="A14" s="34">
        <f>+A13-G13</f>
        <v>2041045.02</v>
      </c>
      <c r="B14" s="35">
        <v>44301</v>
      </c>
      <c r="C14" s="36">
        <f>+B14-B13</f>
        <v>90</v>
      </c>
      <c r="D14" s="37">
        <f>D13</f>
        <v>4.95</v>
      </c>
      <c r="E14" s="24">
        <f>ROUND(A14*C14*D14/36000,2)</f>
        <v>25257.93</v>
      </c>
      <c r="F14" s="36"/>
      <c r="G14" s="39"/>
      <c r="H14" s="58"/>
      <c r="I14" s="27"/>
    </row>
    <row r="15" spans="1:88" ht="14.5" customHeight="1" x14ac:dyDescent="0.3">
      <c r="A15" s="40">
        <f>+A14-G14</f>
        <v>2041045.02</v>
      </c>
      <c r="B15" s="41">
        <f>B5</f>
        <v>44310</v>
      </c>
      <c r="C15" s="42">
        <f t="shared" ref="C15:C16" si="0">+B15-B14</f>
        <v>9</v>
      </c>
      <c r="D15" s="43">
        <f>D14</f>
        <v>4.95</v>
      </c>
      <c r="E15" s="44">
        <f>ROUND(A15*C15*D15/36000,2)</f>
        <v>2525.79</v>
      </c>
      <c r="F15" s="36"/>
      <c r="G15" s="39"/>
      <c r="H15" s="58"/>
      <c r="I15" s="27"/>
    </row>
    <row r="16" spans="1:88" ht="14.5" customHeight="1" x14ac:dyDescent="0.3">
      <c r="A16" s="34">
        <f>A5+A4</f>
        <v>3041045.02</v>
      </c>
      <c r="B16" s="35">
        <v>44392</v>
      </c>
      <c r="C16" s="36">
        <f t="shared" si="0"/>
        <v>82</v>
      </c>
      <c r="D16" s="37">
        <f>D14</f>
        <v>4.95</v>
      </c>
      <c r="E16" s="38">
        <f>ROUND((A16+E15)*C16*D16/36000,2)+E15</f>
        <v>36842.050000000003</v>
      </c>
      <c r="F16" s="36"/>
      <c r="G16" s="45"/>
      <c r="H16" s="58"/>
      <c r="I16" s="27"/>
    </row>
    <row r="17" spans="1:88" ht="14.5" customHeight="1" x14ac:dyDescent="0.3">
      <c r="A17" s="34">
        <f>+A16-G16</f>
        <v>3041045.02</v>
      </c>
      <c r="B17" s="35">
        <v>44484</v>
      </c>
      <c r="C17" s="36">
        <f t="shared" ref="C17:C26" si="1">+B17-B16</f>
        <v>92</v>
      </c>
      <c r="D17" s="37">
        <f t="shared" ref="D17:D26" si="2">D16</f>
        <v>4.95</v>
      </c>
      <c r="E17" s="24">
        <f>ROUND(A17*C17*D17/36000,2)</f>
        <v>38469.22</v>
      </c>
      <c r="F17" s="36"/>
      <c r="G17" s="39"/>
      <c r="H17" s="58"/>
      <c r="I17" s="27"/>
    </row>
    <row r="18" spans="1:88" ht="14.5" customHeight="1" x14ac:dyDescent="0.3">
      <c r="A18" s="34">
        <f>+A17-G17</f>
        <v>3041045.02</v>
      </c>
      <c r="B18" s="35">
        <v>44578</v>
      </c>
      <c r="C18" s="36">
        <f t="shared" si="1"/>
        <v>94</v>
      </c>
      <c r="D18" s="37">
        <f t="shared" si="2"/>
        <v>4.95</v>
      </c>
      <c r="E18" s="24">
        <f>ROUND(A18*C18*D18/36000,2)</f>
        <v>39305.51</v>
      </c>
      <c r="F18" s="36"/>
      <c r="G18" s="39"/>
      <c r="H18" s="58"/>
      <c r="I18" s="27"/>
    </row>
    <row r="19" spans="1:88" ht="14.5" customHeight="1" x14ac:dyDescent="0.3">
      <c r="A19" s="34">
        <f>+A18-G18</f>
        <v>3041045.02</v>
      </c>
      <c r="B19" s="35">
        <v>44669</v>
      </c>
      <c r="C19" s="36">
        <f t="shared" si="1"/>
        <v>91</v>
      </c>
      <c r="D19" s="37">
        <f t="shared" si="2"/>
        <v>4.95</v>
      </c>
      <c r="E19" s="24">
        <f>ROUND(A19*C19*D19/36000,2)</f>
        <v>38051.08</v>
      </c>
      <c r="F19" s="36"/>
      <c r="G19" s="39"/>
      <c r="H19" s="58"/>
      <c r="I19" s="27"/>
    </row>
    <row r="20" spans="1:88" s="3" customFormat="1" ht="14.5" customHeight="1" x14ac:dyDescent="0.3">
      <c r="A20" s="34">
        <f>+A19-G19</f>
        <v>3041045.02</v>
      </c>
      <c r="B20" s="35">
        <v>44757</v>
      </c>
      <c r="C20" s="36">
        <f t="shared" si="1"/>
        <v>88</v>
      </c>
      <c r="D20" s="37">
        <f t="shared" si="2"/>
        <v>4.95</v>
      </c>
      <c r="E20" s="24">
        <f>ROUND(A20*C20*D20/36000,2)</f>
        <v>36796.639999999999</v>
      </c>
      <c r="F20" s="36"/>
      <c r="G20" s="39"/>
      <c r="H20" s="58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3" customFormat="1" ht="14.5" customHeight="1" x14ac:dyDescent="0.3">
      <c r="A21" s="34">
        <f>+A20-G20</f>
        <v>3041045.02</v>
      </c>
      <c r="B21" s="35">
        <v>44851</v>
      </c>
      <c r="C21" s="36">
        <f t="shared" si="1"/>
        <v>94</v>
      </c>
      <c r="D21" s="37">
        <f t="shared" si="2"/>
        <v>4.95</v>
      </c>
      <c r="E21" s="24">
        <f>ROUND(A21*C21*D21/36000,2)</f>
        <v>39305.51</v>
      </c>
      <c r="F21" s="36"/>
      <c r="G21" s="39"/>
      <c r="H21" s="58"/>
      <c r="I21" s="2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3" customFormat="1" ht="14.5" customHeight="1" x14ac:dyDescent="0.3">
      <c r="A22" s="34">
        <f>+A21-G21</f>
        <v>3041045.02</v>
      </c>
      <c r="B22" s="35">
        <v>44881</v>
      </c>
      <c r="C22" s="36">
        <f t="shared" si="1"/>
        <v>30</v>
      </c>
      <c r="D22" s="37">
        <f t="shared" si="2"/>
        <v>4.95</v>
      </c>
      <c r="E22" s="24">
        <f>ROUND(A22*C22*D22/36000,2)</f>
        <v>12544.31</v>
      </c>
      <c r="F22" s="36">
        <v>40</v>
      </c>
      <c r="G22" s="39">
        <f>TRUNC(A22/F22,2)</f>
        <v>76026.12</v>
      </c>
      <c r="H22" s="58"/>
      <c r="I22" s="2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3" customFormat="1" ht="14.5" customHeight="1" x14ac:dyDescent="0.3">
      <c r="A23" s="34">
        <f>+A22-G22</f>
        <v>2965018.9</v>
      </c>
      <c r="B23" s="35">
        <v>44910</v>
      </c>
      <c r="C23" s="36">
        <f t="shared" si="1"/>
        <v>29</v>
      </c>
      <c r="D23" s="37">
        <f t="shared" si="2"/>
        <v>4.95</v>
      </c>
      <c r="E23" s="24">
        <f>ROUND(A23*C23*D23/36000,2)</f>
        <v>11823.01</v>
      </c>
      <c r="F23" s="36">
        <f>+F22-1</f>
        <v>39</v>
      </c>
      <c r="G23" s="39">
        <f>TRUNC(A23/F23,2)</f>
        <v>76026.12</v>
      </c>
      <c r="H23" s="58"/>
      <c r="I23" s="2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3" customFormat="1" ht="14.5" customHeight="1" x14ac:dyDescent="0.3">
      <c r="A24" s="34">
        <f>+A23-G23</f>
        <v>2888992.78</v>
      </c>
      <c r="B24" s="35">
        <v>44942</v>
      </c>
      <c r="C24" s="36">
        <f t="shared" si="1"/>
        <v>32</v>
      </c>
      <c r="D24" s="37">
        <f t="shared" si="2"/>
        <v>4.95</v>
      </c>
      <c r="E24" s="24">
        <f>ROUND(A24*C24*D24/36000,2)</f>
        <v>12711.57</v>
      </c>
      <c r="F24" s="36">
        <f>+F23-1</f>
        <v>38</v>
      </c>
      <c r="G24" s="39">
        <f>TRUNC(A24/F24,2)</f>
        <v>76026.12</v>
      </c>
      <c r="H24" s="58"/>
      <c r="I24" s="2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s="3" customFormat="1" ht="14.5" customHeight="1" x14ac:dyDescent="0.3">
      <c r="A25" s="34">
        <f>+A24-G24</f>
        <v>2812966.6599999997</v>
      </c>
      <c r="B25" s="35">
        <v>44972</v>
      </c>
      <c r="C25" s="36">
        <f t="shared" si="1"/>
        <v>30</v>
      </c>
      <c r="D25" s="37">
        <f t="shared" si="2"/>
        <v>4.95</v>
      </c>
      <c r="E25" s="24">
        <f>ROUND(A25*C25*D25/36000,2)</f>
        <v>11603.49</v>
      </c>
      <c r="F25" s="36">
        <f>+F24-1</f>
        <v>37</v>
      </c>
      <c r="G25" s="39">
        <f>TRUNC(A25/F25,2)</f>
        <v>76026.12</v>
      </c>
      <c r="H25" s="58"/>
      <c r="I25" s="2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ht="14.5" customHeight="1" x14ac:dyDescent="0.3">
      <c r="A26" s="34">
        <f>+A25-G25</f>
        <v>2736940.5399999996</v>
      </c>
      <c r="B26" s="35">
        <v>45000</v>
      </c>
      <c r="C26" s="36">
        <f t="shared" si="1"/>
        <v>28</v>
      </c>
      <c r="D26" s="37">
        <f t="shared" si="2"/>
        <v>4.95</v>
      </c>
      <c r="E26" s="24">
        <f>ROUND(A26*C26*D26/36000,2)</f>
        <v>10537.22</v>
      </c>
      <c r="F26" s="36">
        <f>+F25-1</f>
        <v>36</v>
      </c>
      <c r="G26" s="39">
        <f>TRUNC(A26/F26,2)</f>
        <v>76026.12</v>
      </c>
      <c r="H26" s="58"/>
      <c r="I26" s="27"/>
    </row>
    <row r="28" spans="1:88" x14ac:dyDescent="0.3">
      <c r="A28" s="2" t="s">
        <v>10</v>
      </c>
    </row>
  </sheetData>
  <mergeCells count="8">
    <mergeCell ref="G9:G10"/>
    <mergeCell ref="D3:E3"/>
    <mergeCell ref="D4:E4"/>
    <mergeCell ref="A9:A10"/>
    <mergeCell ref="B9:B10"/>
    <mergeCell ref="F9:F10"/>
    <mergeCell ref="D5:E5"/>
    <mergeCell ref="C9:E9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198A-4225-4693-B2FC-B3A548E3BDBF}">
  <dimension ref="A1:CJ26"/>
  <sheetViews>
    <sheetView showGridLines="0" topLeftCell="A3" zoomScaleNormal="100" workbookViewId="0">
      <selection activeCell="I15" sqref="I15"/>
    </sheetView>
  </sheetViews>
  <sheetFormatPr defaultColWidth="9.08984375" defaultRowHeight="14" x14ac:dyDescent="0.3"/>
  <cols>
    <col min="1" max="1" width="18.08984375" style="2" customWidth="1"/>
    <col min="2" max="2" width="13.453125" style="2" customWidth="1"/>
    <col min="3" max="3" width="11.6328125" style="2" customWidth="1"/>
    <col min="4" max="4" width="6.6328125" style="2" customWidth="1"/>
    <col min="5" max="5" width="13.08984375" style="2" bestFit="1" customWidth="1"/>
    <col min="6" max="6" width="13.6328125" style="2" bestFit="1" customWidth="1"/>
    <col min="7" max="7" width="15" style="2" customWidth="1"/>
    <col min="8" max="8" width="14.453125" style="3" bestFit="1" customWidth="1"/>
    <col min="9" max="9" width="18.453125" style="3" bestFit="1" customWidth="1"/>
    <col min="10" max="16384" width="9.08984375" style="2"/>
  </cols>
  <sheetData>
    <row r="1" spans="1:88" x14ac:dyDescent="0.3">
      <c r="A1" s="1" t="s">
        <v>8</v>
      </c>
      <c r="B1" s="1" t="s">
        <v>14</v>
      </c>
    </row>
    <row r="2" spans="1:88" ht="14.5" thickBot="1" x14ac:dyDescent="0.35"/>
    <row r="3" spans="1:88" s="6" customFormat="1" ht="41.4" customHeight="1" x14ac:dyDescent="0.25">
      <c r="A3" s="4" t="s">
        <v>11</v>
      </c>
      <c r="B3" s="5" t="s">
        <v>0</v>
      </c>
      <c r="C3" s="5" t="s">
        <v>12</v>
      </c>
      <c r="D3" s="53" t="s">
        <v>1</v>
      </c>
      <c r="E3" s="54"/>
      <c r="G3" s="7"/>
      <c r="H3" s="8"/>
      <c r="I3" s="8"/>
    </row>
    <row r="4" spans="1:88" ht="14.5" customHeight="1" x14ac:dyDescent="0.3">
      <c r="A4" s="9">
        <v>2041045.02</v>
      </c>
      <c r="B4" s="10">
        <v>43973</v>
      </c>
      <c r="C4" s="11">
        <v>5.6018999999999997</v>
      </c>
      <c r="D4" s="55">
        <f>+A4*C4</f>
        <v>11433730.097538</v>
      </c>
      <c r="E4" s="55"/>
      <c r="G4" s="12"/>
      <c r="I4" s="13"/>
    </row>
    <row r="5" spans="1:88" ht="14.5" customHeight="1" x14ac:dyDescent="0.3">
      <c r="I5" s="13"/>
    </row>
    <row r="6" spans="1:88" x14ac:dyDescent="0.3">
      <c r="A6" s="14"/>
      <c r="B6" s="15"/>
      <c r="C6" s="15"/>
      <c r="H6" s="16"/>
      <c r="I6" s="17"/>
    </row>
    <row r="7" spans="1:88" x14ac:dyDescent="0.3">
      <c r="A7" s="46" t="s">
        <v>13</v>
      </c>
    </row>
    <row r="8" spans="1:88" ht="22.25" customHeight="1" x14ac:dyDescent="0.3">
      <c r="A8" s="49" t="s">
        <v>2</v>
      </c>
      <c r="B8" s="49" t="s">
        <v>15</v>
      </c>
      <c r="C8" s="56" t="s">
        <v>3</v>
      </c>
      <c r="D8" s="57"/>
      <c r="E8" s="62"/>
      <c r="F8" s="49" t="s">
        <v>9</v>
      </c>
      <c r="G8" s="51" t="s">
        <v>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3">
      <c r="A9" s="50"/>
      <c r="B9" s="50"/>
      <c r="C9" s="18" t="s">
        <v>5</v>
      </c>
      <c r="D9" s="19" t="s">
        <v>6</v>
      </c>
      <c r="E9" s="19" t="s">
        <v>7</v>
      </c>
      <c r="F9" s="50"/>
      <c r="G9" s="5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14.5" customHeight="1" x14ac:dyDescent="0.3">
      <c r="A10" s="20">
        <f>+A4</f>
        <v>2041045.02</v>
      </c>
      <c r="B10" s="21">
        <v>44027</v>
      </c>
      <c r="C10" s="22">
        <f>+B10-B4</f>
        <v>54</v>
      </c>
      <c r="D10" s="23">
        <v>5.05</v>
      </c>
      <c r="E10" s="24">
        <f>ROUND(A10*C10*D10/36000,2)</f>
        <v>15460.92</v>
      </c>
      <c r="F10" s="25"/>
      <c r="G10" s="26"/>
      <c r="H10" s="2"/>
      <c r="I10" s="27"/>
    </row>
    <row r="11" spans="1:88" ht="14.5" customHeight="1" x14ac:dyDescent="0.3">
      <c r="A11" s="28">
        <f>+A10-G10</f>
        <v>2041045.02</v>
      </c>
      <c r="B11" s="29">
        <v>44119</v>
      </c>
      <c r="C11" s="30">
        <f t="shared" ref="C11:C24" si="0">+B11-B10</f>
        <v>92</v>
      </c>
      <c r="D11" s="31">
        <f t="shared" ref="D11:D24" si="1">D10</f>
        <v>5.05</v>
      </c>
      <c r="E11" s="24">
        <f>ROUND(A11*C11*D11/36000,2)</f>
        <v>26340.82</v>
      </c>
      <c r="F11" s="32"/>
      <c r="G11" s="33"/>
      <c r="H11" s="2"/>
      <c r="I11" s="27"/>
    </row>
    <row r="12" spans="1:88" ht="14.5" customHeight="1" x14ac:dyDescent="0.3">
      <c r="A12" s="34">
        <f>+A11-G11</f>
        <v>2041045.02</v>
      </c>
      <c r="B12" s="35">
        <v>44211</v>
      </c>
      <c r="C12" s="36">
        <f t="shared" si="0"/>
        <v>92</v>
      </c>
      <c r="D12" s="37">
        <f t="shared" si="1"/>
        <v>5.05</v>
      </c>
      <c r="E12" s="24">
        <f>ROUND(A12*C12*D12/36000,2)</f>
        <v>26340.82</v>
      </c>
      <c r="F12" s="36"/>
      <c r="G12" s="39"/>
      <c r="H12" s="2"/>
      <c r="I12" s="27"/>
    </row>
    <row r="13" spans="1:88" ht="14.5" customHeight="1" x14ac:dyDescent="0.3">
      <c r="A13" s="34">
        <f>+A12-G12</f>
        <v>2041045.02</v>
      </c>
      <c r="B13" s="35">
        <v>44301</v>
      </c>
      <c r="C13" s="36">
        <f t="shared" si="0"/>
        <v>90</v>
      </c>
      <c r="D13" s="37">
        <f t="shared" si="1"/>
        <v>5.05</v>
      </c>
      <c r="E13" s="24">
        <f>ROUND(A13*C13*D13/36000,2)</f>
        <v>25768.19</v>
      </c>
      <c r="F13" s="36"/>
      <c r="G13" s="39"/>
      <c r="H13" s="2"/>
      <c r="I13" s="27"/>
    </row>
    <row r="14" spans="1:88" ht="14.5" customHeight="1" x14ac:dyDescent="0.3">
      <c r="A14" s="34">
        <f>+A13-G13</f>
        <v>2041045.02</v>
      </c>
      <c r="B14" s="35">
        <v>44392</v>
      </c>
      <c r="C14" s="36">
        <f t="shared" si="0"/>
        <v>91</v>
      </c>
      <c r="D14" s="37">
        <f t="shared" si="1"/>
        <v>5.05</v>
      </c>
      <c r="E14" s="24">
        <f>ROUND(A14*C14*D14/36000,2)</f>
        <v>26054.51</v>
      </c>
      <c r="F14" s="36"/>
      <c r="G14" s="45"/>
      <c r="H14" s="2"/>
      <c r="I14" s="27"/>
    </row>
    <row r="15" spans="1:88" ht="14.5" customHeight="1" x14ac:dyDescent="0.3">
      <c r="A15" s="34">
        <f>+A14-G14</f>
        <v>2041045.02</v>
      </c>
      <c r="B15" s="35">
        <v>44484</v>
      </c>
      <c r="C15" s="36">
        <f t="shared" si="0"/>
        <v>92</v>
      </c>
      <c r="D15" s="37">
        <f t="shared" si="1"/>
        <v>5.05</v>
      </c>
      <c r="E15" s="24">
        <f>ROUND(A15*C15*D15/36000,2)</f>
        <v>26340.82</v>
      </c>
      <c r="F15" s="36"/>
      <c r="G15" s="39"/>
      <c r="H15" s="2"/>
      <c r="I15" s="27"/>
    </row>
    <row r="16" spans="1:88" ht="14.5" customHeight="1" x14ac:dyDescent="0.3">
      <c r="A16" s="34">
        <f>+A15-G15</f>
        <v>2041045.02</v>
      </c>
      <c r="B16" s="35">
        <v>44578</v>
      </c>
      <c r="C16" s="36">
        <f t="shared" si="0"/>
        <v>94</v>
      </c>
      <c r="D16" s="37">
        <f t="shared" si="1"/>
        <v>5.05</v>
      </c>
      <c r="E16" s="24">
        <f>ROUND(A16*C16*D16/36000,2)</f>
        <v>26913.45</v>
      </c>
      <c r="F16" s="36"/>
      <c r="G16" s="39"/>
      <c r="H16" s="2"/>
      <c r="I16" s="27"/>
    </row>
    <row r="17" spans="1:88" ht="14.5" customHeight="1" x14ac:dyDescent="0.3">
      <c r="A17" s="34">
        <f>+A16-G16</f>
        <v>2041045.02</v>
      </c>
      <c r="B17" s="35">
        <v>44669</v>
      </c>
      <c r="C17" s="36">
        <f t="shared" si="0"/>
        <v>91</v>
      </c>
      <c r="D17" s="37">
        <f t="shared" si="1"/>
        <v>5.05</v>
      </c>
      <c r="E17" s="24">
        <f>ROUND(A17*C17*D17/36000,2)</f>
        <v>26054.51</v>
      </c>
      <c r="F17" s="36"/>
      <c r="G17" s="39"/>
      <c r="H17" s="2"/>
      <c r="I17" s="27"/>
    </row>
    <row r="18" spans="1:88" s="3" customFormat="1" ht="14.5" customHeight="1" x14ac:dyDescent="0.3">
      <c r="A18" s="34">
        <f>+A17-G17</f>
        <v>2041045.02</v>
      </c>
      <c r="B18" s="35">
        <v>44757</v>
      </c>
      <c r="C18" s="36">
        <f t="shared" si="0"/>
        <v>88</v>
      </c>
      <c r="D18" s="37">
        <f t="shared" si="1"/>
        <v>5.05</v>
      </c>
      <c r="E18" s="24">
        <f>ROUND(A18*C18*D18/36000,2)</f>
        <v>25195.57</v>
      </c>
      <c r="F18" s="36"/>
      <c r="G18" s="39"/>
      <c r="H18" s="2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s="3" customFormat="1" ht="14.5" customHeight="1" x14ac:dyDescent="0.3">
      <c r="A19" s="34">
        <f>+A18-G18</f>
        <v>2041045.02</v>
      </c>
      <c r="B19" s="35">
        <v>44851</v>
      </c>
      <c r="C19" s="36">
        <f t="shared" si="0"/>
        <v>94</v>
      </c>
      <c r="D19" s="37">
        <f t="shared" si="1"/>
        <v>5.05</v>
      </c>
      <c r="E19" s="24">
        <f>ROUND(A19*C19*D19/36000,2)</f>
        <v>26913.45</v>
      </c>
      <c r="F19" s="36"/>
      <c r="G19" s="39"/>
      <c r="H19" s="2"/>
      <c r="I19" s="2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s="3" customFormat="1" ht="14.5" customHeight="1" x14ac:dyDescent="0.3">
      <c r="A20" s="34">
        <f>+A19-G19</f>
        <v>2041045.02</v>
      </c>
      <c r="B20" s="35">
        <v>44881</v>
      </c>
      <c r="C20" s="36">
        <f t="shared" si="0"/>
        <v>30</v>
      </c>
      <c r="D20" s="37">
        <f t="shared" si="1"/>
        <v>5.05</v>
      </c>
      <c r="E20" s="24">
        <f>ROUND(A20*C20*D20/36000,2)</f>
        <v>8589.4</v>
      </c>
      <c r="F20" s="36">
        <v>73</v>
      </c>
      <c r="G20" s="39">
        <f>TRUNC(A20/F20,2)</f>
        <v>27959.52</v>
      </c>
      <c r="H20" s="2"/>
      <c r="I20" s="2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3" customFormat="1" ht="14.5" customHeight="1" x14ac:dyDescent="0.3">
      <c r="A21" s="34">
        <f>+A20-G20</f>
        <v>2013085.5</v>
      </c>
      <c r="B21" s="35">
        <v>44910</v>
      </c>
      <c r="C21" s="36">
        <f t="shared" si="0"/>
        <v>29</v>
      </c>
      <c r="D21" s="37">
        <f t="shared" si="1"/>
        <v>5.05</v>
      </c>
      <c r="E21" s="24">
        <f>ROUND(A21*C21*D21/36000,2)</f>
        <v>8189.34</v>
      </c>
      <c r="F21" s="36">
        <f>+F20-1</f>
        <v>72</v>
      </c>
      <c r="G21" s="39">
        <f>TRUNC(A21/F21,2)</f>
        <v>27959.52</v>
      </c>
      <c r="H21" s="2"/>
      <c r="I21" s="2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3" customFormat="1" ht="14.5" customHeight="1" x14ac:dyDescent="0.3">
      <c r="A22" s="34">
        <f>+A21-G21</f>
        <v>1985125.98</v>
      </c>
      <c r="B22" s="35">
        <v>44942</v>
      </c>
      <c r="C22" s="36">
        <f t="shared" si="0"/>
        <v>32</v>
      </c>
      <c r="D22" s="37">
        <f t="shared" si="1"/>
        <v>5.05</v>
      </c>
      <c r="E22" s="24">
        <f>ROUND(A22*C22*D22/36000,2)</f>
        <v>8911.01</v>
      </c>
      <c r="F22" s="36">
        <f>+F21-1</f>
        <v>71</v>
      </c>
      <c r="G22" s="39">
        <f>TRUNC(A22/F22,2)</f>
        <v>27959.52</v>
      </c>
      <c r="H22" s="2"/>
      <c r="I22" s="2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3" customFormat="1" ht="14.5" customHeight="1" x14ac:dyDescent="0.3">
      <c r="A23" s="34">
        <f>+A22-G22</f>
        <v>1957166.46</v>
      </c>
      <c r="B23" s="35">
        <v>44972</v>
      </c>
      <c r="C23" s="36">
        <f t="shared" si="0"/>
        <v>30</v>
      </c>
      <c r="D23" s="37">
        <f t="shared" si="1"/>
        <v>5.05</v>
      </c>
      <c r="E23" s="24">
        <f>ROUND(A23*C23*D23/36000,2)</f>
        <v>8236.41</v>
      </c>
      <c r="F23" s="36">
        <f>+F22-1</f>
        <v>70</v>
      </c>
      <c r="G23" s="39">
        <f>TRUNC(A23/F23,2)</f>
        <v>27959.52</v>
      </c>
      <c r="H23" s="2"/>
      <c r="I23" s="2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ht="14.5" customHeight="1" x14ac:dyDescent="0.3">
      <c r="A24" s="34">
        <f>+A23-G23</f>
        <v>1929206.94</v>
      </c>
      <c r="B24" s="35">
        <v>45000</v>
      </c>
      <c r="C24" s="36">
        <f t="shared" si="0"/>
        <v>28</v>
      </c>
      <c r="D24" s="37">
        <f t="shared" si="1"/>
        <v>5.05</v>
      </c>
      <c r="E24" s="24">
        <f>ROUND(A24*C24*D24/36000,2)</f>
        <v>7577.5</v>
      </c>
      <c r="F24" s="36">
        <f>+F23-1</f>
        <v>69</v>
      </c>
      <c r="G24" s="39">
        <f>TRUNC(A24/F24,2)</f>
        <v>27959.52</v>
      </c>
      <c r="H24" s="2"/>
      <c r="I24" s="27"/>
    </row>
    <row r="26" spans="1:88" x14ac:dyDescent="0.3">
      <c r="A26" s="2" t="s">
        <v>10</v>
      </c>
    </row>
  </sheetData>
  <mergeCells count="7">
    <mergeCell ref="G8:G9"/>
    <mergeCell ref="D3:E3"/>
    <mergeCell ref="D4:E4"/>
    <mergeCell ref="A8:A9"/>
    <mergeCell ref="B8:B9"/>
    <mergeCell ref="F8:F9"/>
    <mergeCell ref="C8:E8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15E98-5ACC-42FF-B9FA-855E52286A5C}">
  <dimension ref="A1:CJ28"/>
  <sheetViews>
    <sheetView showGridLines="0" zoomScaleNormal="100" workbookViewId="0">
      <selection activeCell="H4" sqref="H4"/>
    </sheetView>
  </sheetViews>
  <sheetFormatPr defaultColWidth="9.08984375" defaultRowHeight="14" x14ac:dyDescent="0.3"/>
  <cols>
    <col min="1" max="1" width="18.08984375" style="2" customWidth="1"/>
    <col min="2" max="2" width="13.453125" style="2" customWidth="1"/>
    <col min="3" max="3" width="11.6328125" style="2" customWidth="1"/>
    <col min="4" max="4" width="6.6328125" style="2" customWidth="1"/>
    <col min="5" max="5" width="13.08984375" style="2" bestFit="1" customWidth="1"/>
    <col min="6" max="6" width="13.6328125" style="2" bestFit="1" customWidth="1"/>
    <col min="7" max="7" width="15" style="2" customWidth="1"/>
    <col min="8" max="8" width="14.453125" style="3" bestFit="1" customWidth="1"/>
    <col min="9" max="9" width="18.453125" style="3" bestFit="1" customWidth="1"/>
    <col min="10" max="16384" width="9.08984375" style="2"/>
  </cols>
  <sheetData>
    <row r="1" spans="1:88" x14ac:dyDescent="0.3">
      <c r="A1" s="1" t="s">
        <v>8</v>
      </c>
      <c r="B1" s="1" t="s">
        <v>14</v>
      </c>
    </row>
    <row r="2" spans="1:88" ht="14.5" thickBot="1" x14ac:dyDescent="0.35"/>
    <row r="3" spans="1:88" s="6" customFormat="1" ht="41.4" customHeight="1" x14ac:dyDescent="0.25">
      <c r="A3" s="4" t="s">
        <v>11</v>
      </c>
      <c r="B3" s="5" t="s">
        <v>0</v>
      </c>
      <c r="C3" s="5" t="s">
        <v>12</v>
      </c>
      <c r="D3" s="53" t="s">
        <v>1</v>
      </c>
      <c r="E3" s="54"/>
      <c r="G3" s="7"/>
      <c r="H3" s="8"/>
      <c r="I3" s="8"/>
    </row>
    <row r="4" spans="1:88" ht="14.5" customHeight="1" x14ac:dyDescent="0.3">
      <c r="A4" s="9">
        <v>2041045.02</v>
      </c>
      <c r="B4" s="10">
        <v>43973</v>
      </c>
      <c r="C4" s="11">
        <v>5.6018999999999997</v>
      </c>
      <c r="D4" s="55">
        <f>+A4*C4</f>
        <v>11433730.097538</v>
      </c>
      <c r="E4" s="55"/>
      <c r="G4" s="12"/>
      <c r="I4" s="13"/>
    </row>
    <row r="5" spans="1:88" ht="14.5" customHeight="1" x14ac:dyDescent="0.3">
      <c r="A5" s="9">
        <v>1000000</v>
      </c>
      <c r="B5" s="10">
        <v>44310</v>
      </c>
      <c r="C5" s="11">
        <v>5.4969999999999999</v>
      </c>
      <c r="D5" s="55">
        <f>+A5*C5</f>
        <v>5497000</v>
      </c>
      <c r="E5" s="55"/>
      <c r="G5" s="12"/>
      <c r="I5" s="13"/>
    </row>
    <row r="6" spans="1:88" x14ac:dyDescent="0.3">
      <c r="A6" s="47"/>
      <c r="B6" s="48"/>
      <c r="I6" s="13"/>
    </row>
    <row r="7" spans="1:88" x14ac:dyDescent="0.3">
      <c r="A7" s="14"/>
      <c r="B7" s="15"/>
      <c r="C7" s="15"/>
      <c r="H7" s="16"/>
      <c r="I7" s="17"/>
    </row>
    <row r="8" spans="1:88" x14ac:dyDescent="0.3">
      <c r="A8" s="46" t="s">
        <v>13</v>
      </c>
    </row>
    <row r="9" spans="1:88" ht="22.25" customHeight="1" x14ac:dyDescent="0.3">
      <c r="A9" s="49" t="s">
        <v>2</v>
      </c>
      <c r="B9" s="49" t="s">
        <v>15</v>
      </c>
      <c r="C9" s="56" t="s">
        <v>3</v>
      </c>
      <c r="D9" s="57"/>
      <c r="E9" s="62"/>
      <c r="F9" s="49" t="s">
        <v>9</v>
      </c>
      <c r="G9" s="51" t="s">
        <v>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ht="21" customHeight="1" x14ac:dyDescent="0.3">
      <c r="A10" s="50"/>
      <c r="B10" s="50"/>
      <c r="C10" s="18" t="s">
        <v>5</v>
      </c>
      <c r="D10" s="19" t="s">
        <v>6</v>
      </c>
      <c r="E10" s="19" t="s">
        <v>7</v>
      </c>
      <c r="F10" s="50"/>
      <c r="G10" s="5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ht="14.5" customHeight="1" x14ac:dyDescent="0.3">
      <c r="A11" s="20">
        <f>+A4</f>
        <v>2041045.02</v>
      </c>
      <c r="B11" s="21">
        <v>44027</v>
      </c>
      <c r="C11" s="22">
        <f>+B11-B4</f>
        <v>54</v>
      </c>
      <c r="D11" s="23">
        <v>5.05</v>
      </c>
      <c r="E11" s="24">
        <f>ROUND(A11*C11*D11/36000,2)</f>
        <v>15460.92</v>
      </c>
      <c r="F11" s="25"/>
      <c r="G11" s="26"/>
      <c r="H11" s="27"/>
      <c r="I11" s="27"/>
    </row>
    <row r="12" spans="1:88" ht="14.5" customHeight="1" x14ac:dyDescent="0.3">
      <c r="A12" s="28">
        <f>+A11-G11</f>
        <v>2041045.02</v>
      </c>
      <c r="B12" s="29">
        <v>44119</v>
      </c>
      <c r="C12" s="30">
        <f>+B12-B11</f>
        <v>92</v>
      </c>
      <c r="D12" s="31">
        <f>D11</f>
        <v>5.05</v>
      </c>
      <c r="E12" s="24">
        <f t="shared" ref="E12:E14" si="0">ROUND(A12*C12*D12/36000,2)</f>
        <v>26340.82</v>
      </c>
      <c r="F12" s="32"/>
      <c r="G12" s="33"/>
      <c r="H12" s="27"/>
      <c r="I12" s="27"/>
    </row>
    <row r="13" spans="1:88" ht="14.5" customHeight="1" x14ac:dyDescent="0.3">
      <c r="A13" s="34">
        <f>+A12-G12</f>
        <v>2041045.02</v>
      </c>
      <c r="B13" s="35">
        <v>44211</v>
      </c>
      <c r="C13" s="36">
        <f>+B13-B12</f>
        <v>92</v>
      </c>
      <c r="D13" s="37">
        <f>D12</f>
        <v>5.05</v>
      </c>
      <c r="E13" s="24">
        <f t="shared" si="0"/>
        <v>26340.82</v>
      </c>
      <c r="F13" s="36"/>
      <c r="G13" s="39"/>
      <c r="H13" s="27"/>
      <c r="I13" s="27"/>
    </row>
    <row r="14" spans="1:88" ht="14.5" customHeight="1" x14ac:dyDescent="0.3">
      <c r="A14" s="34">
        <f>+A13-G13</f>
        <v>2041045.02</v>
      </c>
      <c r="B14" s="35">
        <v>44301</v>
      </c>
      <c r="C14" s="36">
        <f>+B14-B13</f>
        <v>90</v>
      </c>
      <c r="D14" s="37">
        <f>D13</f>
        <v>5.05</v>
      </c>
      <c r="E14" s="24">
        <f>ROUND(A14*C14*D14/36000,2)</f>
        <v>25768.19</v>
      </c>
      <c r="F14" s="36"/>
      <c r="G14" s="39"/>
      <c r="H14" s="27"/>
      <c r="I14" s="27"/>
    </row>
    <row r="15" spans="1:88" ht="14.5" customHeight="1" x14ac:dyDescent="0.3">
      <c r="A15" s="40">
        <f>+A14-G14</f>
        <v>2041045.02</v>
      </c>
      <c r="B15" s="41">
        <v>44310</v>
      </c>
      <c r="C15" s="42">
        <f t="shared" ref="C15:C26" si="1">+B15-B14</f>
        <v>9</v>
      </c>
      <c r="D15" s="43">
        <f>D14</f>
        <v>5.05</v>
      </c>
      <c r="E15" s="44">
        <f>ROUND(A15*C15*D15/36000,2)</f>
        <v>2576.8200000000002</v>
      </c>
      <c r="F15" s="36"/>
      <c r="G15" s="39"/>
      <c r="H15" s="27"/>
      <c r="I15" s="27"/>
    </row>
    <row r="16" spans="1:88" ht="14.5" customHeight="1" x14ac:dyDescent="0.3">
      <c r="A16" s="34">
        <f>A5+A4</f>
        <v>3041045.02</v>
      </c>
      <c r="B16" s="35">
        <v>44392</v>
      </c>
      <c r="C16" s="36">
        <f t="shared" si="1"/>
        <v>82</v>
      </c>
      <c r="D16" s="37">
        <f>D14</f>
        <v>5.05</v>
      </c>
      <c r="E16" s="38">
        <f>ROUND((A16+E15)*C16*D16/36000,2)+E15</f>
        <v>37586.93</v>
      </c>
      <c r="F16" s="36"/>
      <c r="G16" s="45"/>
      <c r="H16" s="27"/>
      <c r="I16" s="27"/>
    </row>
    <row r="17" spans="1:88" ht="14.5" customHeight="1" x14ac:dyDescent="0.3">
      <c r="A17" s="34">
        <f>+A16-G16</f>
        <v>3041045.02</v>
      </c>
      <c r="B17" s="35">
        <v>44484</v>
      </c>
      <c r="C17" s="36">
        <f t="shared" si="1"/>
        <v>92</v>
      </c>
      <c r="D17" s="37">
        <f t="shared" ref="D17:D26" si="2">D16</f>
        <v>5.05</v>
      </c>
      <c r="E17" s="24">
        <f>ROUND(A17*C17*D17/36000,2)</f>
        <v>39246.379999999997</v>
      </c>
      <c r="F17" s="36"/>
      <c r="G17" s="39"/>
      <c r="H17" s="27"/>
      <c r="I17" s="27"/>
    </row>
    <row r="18" spans="1:88" ht="14.5" customHeight="1" x14ac:dyDescent="0.3">
      <c r="A18" s="34">
        <f>+A17-G17</f>
        <v>3041045.02</v>
      </c>
      <c r="B18" s="35">
        <v>44578</v>
      </c>
      <c r="C18" s="36">
        <f t="shared" si="1"/>
        <v>94</v>
      </c>
      <c r="D18" s="37">
        <f t="shared" si="2"/>
        <v>5.05</v>
      </c>
      <c r="E18" s="24">
        <f>ROUND(A18*C18*D18/36000,2)</f>
        <v>40099.56</v>
      </c>
      <c r="F18" s="36"/>
      <c r="G18" s="39"/>
      <c r="H18" s="27"/>
      <c r="I18" s="27"/>
    </row>
    <row r="19" spans="1:88" ht="14.5" customHeight="1" x14ac:dyDescent="0.3">
      <c r="A19" s="34">
        <f>+A18-G18</f>
        <v>3041045.02</v>
      </c>
      <c r="B19" s="35">
        <v>44669</v>
      </c>
      <c r="C19" s="36">
        <f t="shared" si="1"/>
        <v>91</v>
      </c>
      <c r="D19" s="37">
        <f t="shared" si="2"/>
        <v>5.05</v>
      </c>
      <c r="E19" s="24">
        <f>ROUND(A19*C19*D19/36000,2)</f>
        <v>38819.78</v>
      </c>
      <c r="F19" s="36"/>
      <c r="G19" s="39"/>
      <c r="H19" s="27"/>
      <c r="I19" s="27"/>
    </row>
    <row r="20" spans="1:88" s="3" customFormat="1" ht="14.5" customHeight="1" x14ac:dyDescent="0.3">
      <c r="A20" s="34">
        <f>+A19-G19</f>
        <v>3041045.02</v>
      </c>
      <c r="B20" s="35">
        <v>44757</v>
      </c>
      <c r="C20" s="36">
        <f t="shared" si="1"/>
        <v>88</v>
      </c>
      <c r="D20" s="37">
        <f t="shared" si="2"/>
        <v>5.05</v>
      </c>
      <c r="E20" s="24">
        <f>ROUND(A20*C20*D20/36000,2)</f>
        <v>37540.01</v>
      </c>
      <c r="F20" s="36"/>
      <c r="G20" s="39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3" customFormat="1" ht="14.5" customHeight="1" x14ac:dyDescent="0.3">
      <c r="A21" s="34">
        <f>+A20-G20</f>
        <v>3041045.02</v>
      </c>
      <c r="B21" s="35">
        <v>44851</v>
      </c>
      <c r="C21" s="36">
        <f t="shared" si="1"/>
        <v>94</v>
      </c>
      <c r="D21" s="37">
        <f t="shared" si="2"/>
        <v>5.05</v>
      </c>
      <c r="E21" s="24">
        <f>ROUND(A21*C21*D21/36000,2)</f>
        <v>40099.56</v>
      </c>
      <c r="F21" s="36"/>
      <c r="G21" s="39"/>
      <c r="H21" s="27"/>
      <c r="I21" s="2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3" customFormat="1" ht="14.5" customHeight="1" x14ac:dyDescent="0.3">
      <c r="A22" s="34">
        <f>+A21-G21</f>
        <v>3041045.02</v>
      </c>
      <c r="B22" s="35">
        <v>44881</v>
      </c>
      <c r="C22" s="36">
        <f t="shared" si="1"/>
        <v>30</v>
      </c>
      <c r="D22" s="37">
        <f t="shared" si="2"/>
        <v>5.05</v>
      </c>
      <c r="E22" s="24">
        <f>ROUND(A22*C22*D22/36000,2)</f>
        <v>12797.73</v>
      </c>
      <c r="F22" s="36">
        <v>73</v>
      </c>
      <c r="G22" s="39">
        <f>TRUNC(A22/F22,2)</f>
        <v>41658.15</v>
      </c>
      <c r="H22" s="27"/>
      <c r="I22" s="2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3" customFormat="1" ht="14.5" customHeight="1" x14ac:dyDescent="0.3">
      <c r="A23" s="34">
        <f>+A22-G22</f>
        <v>2999386.87</v>
      </c>
      <c r="B23" s="35">
        <v>44910</v>
      </c>
      <c r="C23" s="36">
        <f t="shared" si="1"/>
        <v>29</v>
      </c>
      <c r="D23" s="37">
        <f t="shared" si="2"/>
        <v>5.05</v>
      </c>
      <c r="E23" s="24">
        <f>ROUND(A23*C23*D23/36000,2)</f>
        <v>12201.67</v>
      </c>
      <c r="F23" s="36">
        <f>+F22-1</f>
        <v>72</v>
      </c>
      <c r="G23" s="39">
        <f>TRUNC(A23/F23,2)</f>
        <v>41658.15</v>
      </c>
      <c r="H23" s="27"/>
      <c r="I23" s="2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3" customFormat="1" ht="14.5" customHeight="1" x14ac:dyDescent="0.3">
      <c r="A24" s="34">
        <f>+A23-G23</f>
        <v>2957728.72</v>
      </c>
      <c r="B24" s="35">
        <v>44942</v>
      </c>
      <c r="C24" s="36">
        <f t="shared" si="1"/>
        <v>32</v>
      </c>
      <c r="D24" s="37">
        <f t="shared" si="2"/>
        <v>5.05</v>
      </c>
      <c r="E24" s="24">
        <f>ROUND(A24*C24*D24/36000,2)</f>
        <v>13276.92</v>
      </c>
      <c r="F24" s="36">
        <f>+F23-1</f>
        <v>71</v>
      </c>
      <c r="G24" s="39">
        <f>TRUNC(A24/F24,2)</f>
        <v>41658.15</v>
      </c>
      <c r="H24" s="27"/>
      <c r="I24" s="2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s="3" customFormat="1" ht="14.5" customHeight="1" x14ac:dyDescent="0.3">
      <c r="A25" s="34">
        <f>+A24-G24</f>
        <v>2916070.5700000003</v>
      </c>
      <c r="B25" s="35">
        <v>44972</v>
      </c>
      <c r="C25" s="36">
        <f t="shared" si="1"/>
        <v>30</v>
      </c>
      <c r="D25" s="37">
        <f t="shared" si="2"/>
        <v>5.05</v>
      </c>
      <c r="E25" s="24">
        <f>ROUND(A25*C25*D25/36000,2)</f>
        <v>12271.8</v>
      </c>
      <c r="F25" s="36">
        <f>+F24-1</f>
        <v>70</v>
      </c>
      <c r="G25" s="39">
        <f>TRUNC(A25/F25,2)</f>
        <v>41658.15</v>
      </c>
      <c r="H25" s="27"/>
      <c r="I25" s="2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ht="14.5" customHeight="1" x14ac:dyDescent="0.3">
      <c r="A26" s="34">
        <f>+A25-G25</f>
        <v>2874412.4200000004</v>
      </c>
      <c r="B26" s="35">
        <v>45000</v>
      </c>
      <c r="C26" s="36">
        <f t="shared" si="1"/>
        <v>28</v>
      </c>
      <c r="D26" s="37">
        <f t="shared" si="2"/>
        <v>5.05</v>
      </c>
      <c r="E26" s="24">
        <f>ROUND(A26*C26*D26/36000,2)</f>
        <v>11290.05</v>
      </c>
      <c r="F26" s="36">
        <f>+F25-1</f>
        <v>69</v>
      </c>
      <c r="G26" s="39">
        <f>TRUNC(A26/F26,2)</f>
        <v>41658.15</v>
      </c>
      <c r="H26" s="27"/>
      <c r="I26" s="27"/>
    </row>
    <row r="28" spans="1:88" x14ac:dyDescent="0.3">
      <c r="A28" s="2" t="s">
        <v>10</v>
      </c>
    </row>
  </sheetData>
  <mergeCells count="8">
    <mergeCell ref="G9:G10"/>
    <mergeCell ref="D3:E3"/>
    <mergeCell ref="D4:E4"/>
    <mergeCell ref="A9:A10"/>
    <mergeCell ref="B9:B10"/>
    <mergeCell ref="F9:F10"/>
    <mergeCell ref="D5:E5"/>
    <mergeCell ref="C9:E9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e2324c6-6925-427e-b56d-4e6eda16752a}" enabled="0" method="" siteId="{7e2324c6-6925-427e-b56d-4e6eda1675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TFBD 72.120</vt:lpstr>
      <vt:lpstr>TFBD 72.120 2 lib</vt:lpstr>
      <vt:lpstr>TFBD 120.120 </vt:lpstr>
      <vt:lpstr>TFBD 120.120 2 lib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Lobo Paula Santos</dc:creator>
  <cp:lastModifiedBy>Cintia Lobo Paula Santos</cp:lastModifiedBy>
  <dcterms:created xsi:type="dcterms:W3CDTF">2021-08-16T20:29:12Z</dcterms:created>
  <dcterms:modified xsi:type="dcterms:W3CDTF">2023-06-06T21:25:21Z</dcterms:modified>
</cp:coreProperties>
</file>