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ate1904="1"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izawa\Downloads\"/>
    </mc:Choice>
  </mc:AlternateContent>
  <xr:revisionPtr revIDLastSave="0" documentId="8_{B4CAB2CB-5E66-480C-A9C9-B657097EBF2A}" xr6:coauthVersionLast="47" xr6:coauthVersionMax="47" xr10:uidLastSave="{00000000-0000-0000-0000-000000000000}"/>
  <bookViews>
    <workbookView xWindow="28680" yWindow="0" windowWidth="24240" windowHeight="13290" tabRatio="887" xr2:uid="{00000000-000D-0000-FFFF-FFFF00000000}"/>
  </bookViews>
  <sheets>
    <sheet name="Modelo FCL 505 - TFB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8" l="1"/>
  <c r="F12" i="8"/>
  <c r="F14" i="8" l="1"/>
  <c r="F13" i="8"/>
  <c r="A13" i="8"/>
  <c r="B12" i="8"/>
  <c r="E12" i="8" s="1"/>
  <c r="A12" i="8"/>
  <c r="B13" i="8"/>
  <c r="E13" i="8" s="1"/>
  <c r="B17" i="8"/>
  <c r="E17" i="8" s="1"/>
  <c r="B16" i="8"/>
  <c r="E16" i="8" s="1"/>
  <c r="B15" i="8"/>
  <c r="E15" i="8" s="1"/>
  <c r="B14" i="8"/>
  <c r="E14" i="8" s="1"/>
  <c r="I14" i="8" l="1"/>
  <c r="H15" i="8" s="1"/>
  <c r="H13" i="8"/>
  <c r="A14" i="8" s="1"/>
  <c r="A15" i="8" l="1"/>
  <c r="A16" i="8" l="1"/>
  <c r="F15" i="8"/>
  <c r="A17" i="8" l="1"/>
  <c r="F17" i="8" l="1"/>
  <c r="H17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Iuri Izawa</author>
  </authors>
  <commentList>
    <comment ref="H15" authorId="0" shapeId="0" xr:uid="{00000000-0006-0000-0000-000001000000}">
      <text>
        <r>
          <rPr>
            <sz val="9"/>
            <color indexed="81"/>
            <rFont val="Segoe UI"/>
            <family val="2"/>
          </rPr>
          <t>Cobrança do valor total devolvido</t>
        </r>
      </text>
    </comment>
  </commentList>
</comments>
</file>

<file path=xl/sharedStrings.xml><?xml version="1.0" encoding="utf-8"?>
<sst xmlns="http://schemas.openxmlformats.org/spreadsheetml/2006/main" count="22" uniqueCount="22">
  <si>
    <t>Dias</t>
  </si>
  <si>
    <t>Saldo de Principal</t>
  </si>
  <si>
    <t>Data Início Cálculo</t>
  </si>
  <si>
    <t>Data Final Cálculo</t>
  </si>
  <si>
    <t>Taxa</t>
  </si>
  <si>
    <t>Juros Compensatórios</t>
  </si>
  <si>
    <t>Valor liberado em R$</t>
  </si>
  <si>
    <t>Data da liberação</t>
  </si>
  <si>
    <t>Valor</t>
  </si>
  <si>
    <t>Parc Rest</t>
  </si>
  <si>
    <t xml:space="preserve">Valor </t>
  </si>
  <si>
    <t>Amortização</t>
  </si>
  <si>
    <t>Valores em Reais</t>
  </si>
  <si>
    <t>continua ......</t>
  </si>
  <si>
    <t xml:space="preserve">CONTRATO:                 </t>
  </si>
  <si>
    <t>XPTO</t>
  </si>
  <si>
    <t>Valor Total Devolvido (Refin)</t>
  </si>
  <si>
    <t>Liberação de crédito em 21/06/2023</t>
  </si>
  <si>
    <t>Cobrança de parcela em 15/05/2024</t>
  </si>
  <si>
    <t>Devolução da parcela em 07/06/2024</t>
  </si>
  <si>
    <t>Cobrança da parcela devolvida em 15/08/2024</t>
  </si>
  <si>
    <t>Volta da cobrança regular do contrato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</si>
</sst>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dd/mm/yy"/>
    <numFmt numFmtId="166" formatCode="#,##0.0000"/>
    <numFmt numFmtId="167" formatCode="_([$€]* #,##0.00_);_([$€]* \(#,##0.00\);_([$€]* &quot;-&quot;??_);_(@_)"/>
    <numFmt numFmtId="168" formatCode="[$-F800]dddd\,\ mmmm\ dd\,\ yyyy"/>
  </numFmts>
  <fonts count="9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b/>
      <sz val="11"/>
      <color theme="0"/>
      <name val="Arial"/>
      <family val="2"/>
    </font>
    <font>
      <sz val="11"/>
      <color theme="0" tint="-0.499984740745262"/>
      <name val="Arial"/>
      <family val="2"/>
    </font>
    <font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0" fontId="4" fillId="0" borderId="0" xfId="0" applyFont="1"/>
    <xf numFmtId="1" fontId="4" fillId="0" borderId="0" xfId="0" applyNumberFormat="1" applyFont="1" applyAlignment="1">
      <alignment horizontal="center"/>
    </xf>
    <xf numFmtId="0" fontId="5" fillId="0" borderId="0" xfId="0" applyFont="1"/>
    <xf numFmtId="168" fontId="4" fillId="0" borderId="0" xfId="0" applyNumberFormat="1" applyFont="1"/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/>
    </xf>
    <xf numFmtId="4" fontId="4" fillId="0" borderId="4" xfId="0" applyNumberFormat="1" applyFont="1" applyBorder="1" applyAlignment="1">
      <alignment horizontal="right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4" fontId="4" fillId="0" borderId="11" xfId="0" applyNumberFormat="1" applyFont="1" applyBorder="1"/>
    <xf numFmtId="14" fontId="4" fillId="0" borderId="11" xfId="0" applyNumberFormat="1" applyFont="1" applyBorder="1" applyAlignment="1">
      <alignment horizontal="center"/>
    </xf>
    <xf numFmtId="164" fontId="4" fillId="0" borderId="11" xfId="2" applyFont="1" applyBorder="1"/>
    <xf numFmtId="1" fontId="4" fillId="0" borderId="11" xfId="0" applyNumberFormat="1" applyFont="1" applyBorder="1" applyAlignment="1">
      <alignment horizontal="center"/>
    </xf>
    <xf numFmtId="0" fontId="4" fillId="0" borderId="11" xfId="0" applyFont="1" applyBorder="1"/>
    <xf numFmtId="164" fontId="7" fillId="0" borderId="11" xfId="2" applyFont="1" applyBorder="1"/>
    <xf numFmtId="0" fontId="7" fillId="0" borderId="11" xfId="0" applyFont="1" applyBorder="1"/>
    <xf numFmtId="164" fontId="3" fillId="0" borderId="11" xfId="2" applyFont="1" applyBorder="1"/>
    <xf numFmtId="14" fontId="3" fillId="0" borderId="11" xfId="0" applyNumberFormat="1" applyFont="1" applyBorder="1" applyAlignment="1">
      <alignment horizontal="center"/>
    </xf>
    <xf numFmtId="165" fontId="6" fillId="2" borderId="8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7" xfId="0" applyNumberFormat="1" applyFont="1" applyFill="1" applyBorder="1" applyAlignment="1">
      <alignment horizontal="center" vertical="center" wrapText="1"/>
    </xf>
    <xf numFmtId="166" fontId="6" fillId="2" borderId="2" xfId="0" applyNumberFormat="1" applyFont="1" applyFill="1" applyBorder="1" applyAlignment="1">
      <alignment horizontal="center"/>
    </xf>
    <xf numFmtId="166" fontId="6" fillId="2" borderId="10" xfId="0" applyNumberFormat="1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20"/>
  <sheetViews>
    <sheetView showGridLines="0" tabSelected="1" zoomScaleNormal="100" workbookViewId="0">
      <selection activeCell="G19" sqref="G19"/>
    </sheetView>
  </sheetViews>
  <sheetFormatPr defaultRowHeight="13.8" x14ac:dyDescent="0.25"/>
  <cols>
    <col min="1" max="1" width="17.6640625" style="2" customWidth="1"/>
    <col min="2" max="2" width="16.6640625" style="2" customWidth="1"/>
    <col min="3" max="3" width="14.6640625" style="2" customWidth="1"/>
    <col min="4" max="4" width="9.44140625" style="2" customWidth="1"/>
    <col min="5" max="5" width="8.109375" style="2" customWidth="1"/>
    <col min="6" max="8" width="13.88671875" style="2" customWidth="1"/>
    <col min="9" max="9" width="16.44140625" style="2" customWidth="1"/>
    <col min="10" max="10" width="3" style="2" customWidth="1"/>
    <col min="11" max="11" width="6.5546875" style="2" customWidth="1"/>
    <col min="12" max="12" width="4.5546875" style="2" customWidth="1"/>
    <col min="13" max="13" width="34.5546875" style="2" bestFit="1" customWidth="1"/>
    <col min="14" max="14" width="12.33203125" style="2" bestFit="1" customWidth="1"/>
    <col min="15" max="15" width="18.6640625" style="2" customWidth="1"/>
    <col min="16" max="16" width="16" style="2" customWidth="1"/>
    <col min="17" max="17" width="14.44140625" style="2" customWidth="1"/>
    <col min="18" max="18" width="17.33203125" style="2" customWidth="1"/>
    <col min="19" max="16384" width="8.88671875" style="2"/>
  </cols>
  <sheetData>
    <row r="2" spans="1:13" x14ac:dyDescent="0.25">
      <c r="A2" s="1" t="s">
        <v>14</v>
      </c>
      <c r="B2" s="1" t="s">
        <v>15</v>
      </c>
    </row>
    <row r="3" spans="1:13" ht="14.4" thickBot="1" x14ac:dyDescent="0.3"/>
    <row r="4" spans="1:13" ht="29.25" customHeight="1" x14ac:dyDescent="0.25">
      <c r="A4" s="6" t="s">
        <v>7</v>
      </c>
      <c r="B4" s="7" t="s">
        <v>6</v>
      </c>
    </row>
    <row r="5" spans="1:13" ht="14.4" thickBot="1" x14ac:dyDescent="0.3">
      <c r="A5" s="8">
        <v>43636</v>
      </c>
      <c r="B5" s="9">
        <v>42000</v>
      </c>
    </row>
    <row r="8" spans="1:13" ht="14.4" thickBot="1" x14ac:dyDescent="0.3">
      <c r="A8" s="4" t="s">
        <v>12</v>
      </c>
    </row>
    <row r="9" spans="1:13" ht="15.6" customHeight="1" x14ac:dyDescent="0.25">
      <c r="A9" s="23" t="s">
        <v>1</v>
      </c>
      <c r="B9" s="21" t="s">
        <v>2</v>
      </c>
      <c r="C9" s="21" t="s">
        <v>3</v>
      </c>
      <c r="D9" s="25" t="s">
        <v>5</v>
      </c>
      <c r="E9" s="26"/>
      <c r="F9" s="26"/>
      <c r="G9" s="25" t="s">
        <v>11</v>
      </c>
      <c r="H9" s="26"/>
      <c r="I9" s="21" t="s">
        <v>16</v>
      </c>
    </row>
    <row r="10" spans="1:13" ht="28.2" customHeight="1" thickBot="1" x14ac:dyDescent="0.3">
      <c r="A10" s="24"/>
      <c r="B10" s="22"/>
      <c r="C10" s="22"/>
      <c r="D10" s="10" t="s">
        <v>4</v>
      </c>
      <c r="E10" s="10" t="s">
        <v>0</v>
      </c>
      <c r="F10" s="11" t="s">
        <v>8</v>
      </c>
      <c r="G10" s="10" t="s">
        <v>9</v>
      </c>
      <c r="H10" s="11" t="s">
        <v>10</v>
      </c>
      <c r="I10" s="22"/>
    </row>
    <row r="12" spans="1:13" x14ac:dyDescent="0.25">
      <c r="A12" s="12">
        <f>B5</f>
        <v>42000</v>
      </c>
      <c r="B12" s="13">
        <f>A5</f>
        <v>43636</v>
      </c>
      <c r="C12" s="13">
        <v>43830</v>
      </c>
      <c r="D12" s="14">
        <v>3.54</v>
      </c>
      <c r="E12" s="15">
        <f t="shared" ref="E12:E17" si="0">+C12-B12</f>
        <v>194</v>
      </c>
      <c r="F12" s="14">
        <f>ROUND(A12*((1+(D12/100))^(E12/365)-1),2)</f>
        <v>783.8</v>
      </c>
      <c r="G12" s="16"/>
      <c r="H12" s="16"/>
      <c r="I12" s="16"/>
      <c r="K12" s="2" t="s">
        <v>17</v>
      </c>
      <c r="M12" s="5"/>
    </row>
    <row r="13" spans="1:13" x14ac:dyDescent="0.25">
      <c r="A13" s="12">
        <f t="shared" ref="A13:A14" si="1">+A12-H12+I12</f>
        <v>42000</v>
      </c>
      <c r="B13" s="13">
        <f>+C12</f>
        <v>43830</v>
      </c>
      <c r="C13" s="20">
        <v>43965</v>
      </c>
      <c r="D13" s="14">
        <v>3.54</v>
      </c>
      <c r="E13" s="15">
        <f t="shared" si="0"/>
        <v>135</v>
      </c>
      <c r="F13" s="19">
        <f>ROUND((A13+F12)*(ROUND((1+(D13/100))^(E13/366)-1,6)),2)+F12</f>
        <v>1336.31</v>
      </c>
      <c r="G13" s="16">
        <v>7</v>
      </c>
      <c r="H13" s="19">
        <f>TRUNC(A13/G13,2)</f>
        <v>6000</v>
      </c>
      <c r="I13" s="14"/>
      <c r="K13" s="2" t="s">
        <v>18</v>
      </c>
      <c r="M13" s="5"/>
    </row>
    <row r="14" spans="1:13" x14ac:dyDescent="0.25">
      <c r="A14" s="12">
        <f t="shared" si="1"/>
        <v>36000</v>
      </c>
      <c r="B14" s="13">
        <f t="shared" ref="B14:B17" si="2">+C13</f>
        <v>43965</v>
      </c>
      <c r="C14" s="20">
        <v>43988</v>
      </c>
      <c r="D14" s="14">
        <v>3.54</v>
      </c>
      <c r="E14" s="15">
        <f t="shared" si="0"/>
        <v>23</v>
      </c>
      <c r="F14" s="14">
        <f>ROUND(A14*(ROUND((1+(D14/100))^(E14/366)-1,6)),2)</f>
        <v>78.8</v>
      </c>
      <c r="G14" s="16"/>
      <c r="H14" s="14"/>
      <c r="I14" s="19">
        <f>F13+H13</f>
        <v>7336.3099999999995</v>
      </c>
      <c r="K14" s="2" t="s">
        <v>19</v>
      </c>
      <c r="M14" s="5"/>
    </row>
    <row r="15" spans="1:13" x14ac:dyDescent="0.25">
      <c r="A15" s="12">
        <f>+A14-H14+I14</f>
        <v>43336.31</v>
      </c>
      <c r="B15" s="13">
        <f t="shared" si="2"/>
        <v>43988</v>
      </c>
      <c r="C15" s="20">
        <v>44057</v>
      </c>
      <c r="D15" s="14">
        <v>3.54</v>
      </c>
      <c r="E15" s="15">
        <f t="shared" si="0"/>
        <v>69</v>
      </c>
      <c r="F15" s="14">
        <f>ROUND((A15+F14)*(ROUND((1+(D15/100))^(E15/366)-1,6)),2)+F14</f>
        <v>364.47</v>
      </c>
      <c r="G15" s="18"/>
      <c r="H15" s="19">
        <f>I14</f>
        <v>7336.3099999999995</v>
      </c>
      <c r="I15" s="17"/>
      <c r="K15" s="2" t="s">
        <v>20</v>
      </c>
      <c r="M15" s="5"/>
    </row>
    <row r="16" spans="1:13" x14ac:dyDescent="0.25">
      <c r="A16" s="12">
        <f>+A15-H15+I15</f>
        <v>36000</v>
      </c>
      <c r="B16" s="13">
        <f t="shared" si="2"/>
        <v>44057</v>
      </c>
      <c r="C16" s="13">
        <v>44196</v>
      </c>
      <c r="D16" s="14">
        <v>3.54</v>
      </c>
      <c r="E16" s="15">
        <f t="shared" si="0"/>
        <v>139</v>
      </c>
      <c r="F16" s="14">
        <f>ROUND((A16+F15)*((1+(D16/100))^(E16/366)-1),2)+F15</f>
        <v>848.1</v>
      </c>
      <c r="G16" s="16"/>
      <c r="I16" s="14"/>
      <c r="M16" s="5"/>
    </row>
    <row r="17" spans="1:13" x14ac:dyDescent="0.25">
      <c r="A17" s="12">
        <f>+A16-H16+I16</f>
        <v>36000</v>
      </c>
      <c r="B17" s="13">
        <f t="shared" si="2"/>
        <v>44196</v>
      </c>
      <c r="C17" s="20">
        <v>44330</v>
      </c>
      <c r="D17" s="14">
        <v>3.54</v>
      </c>
      <c r="E17" s="15">
        <f t="shared" si="0"/>
        <v>134</v>
      </c>
      <c r="F17" s="19">
        <f>ROUND((A17+F16)*(ROUND((1+(D17/100))^(E17/365)-1,6)),2)+F16</f>
        <v>1321.71</v>
      </c>
      <c r="G17" s="16">
        <v>6</v>
      </c>
      <c r="H17" s="19">
        <f>TRUNC(A17/G17,2)</f>
        <v>6000</v>
      </c>
      <c r="I17" s="14"/>
      <c r="K17" s="2" t="s">
        <v>21</v>
      </c>
      <c r="M17" s="5"/>
    </row>
    <row r="18" spans="1:13" x14ac:dyDescent="0.25">
      <c r="E18" s="3"/>
      <c r="M18" s="5"/>
    </row>
    <row r="19" spans="1:13" x14ac:dyDescent="0.25">
      <c r="A19" s="2" t="s">
        <v>13</v>
      </c>
      <c r="E19" s="3"/>
    </row>
    <row r="20" spans="1:13" x14ac:dyDescent="0.25">
      <c r="E20" s="3"/>
    </row>
  </sheetData>
  <mergeCells count="6">
    <mergeCell ref="I9:I10"/>
    <mergeCell ref="A9:A10"/>
    <mergeCell ref="B9:B10"/>
    <mergeCell ref="C9:C10"/>
    <mergeCell ref="D9:F9"/>
    <mergeCell ref="G9:H9"/>
  </mergeCells>
  <phoneticPr fontId="2" type="noConversion"/>
  <pageMargins left="0.78740157499999996" right="0.78740157499999996" top="0.984251969" bottom="0.984251969" header="0.49212598499999999" footer="0.49212598499999999"/>
  <pageSetup paperSize="9" orientation="landscape" r:id="rId1"/>
  <headerFooter alignWithMargins="0"/>
  <legacyDrawing r:id="rId2"/>
</worksheet>
</file>

<file path=docMetadata/LabelInfo.xml><?xml version="1.0" encoding="utf-8"?>
<clbl:labelList xmlns:clbl="http://schemas.microsoft.com/office/2020/mipLabelMetadata">
  <clbl:label id="{95aee72d-2f82-48e1-9078-193c2d8a0bda}" enabled="1" method="Standard" siteId="{7e2324c6-6925-427e-b56d-4e6eda16752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Modelo FCL 505 - TFB</vt:lpstr>
    </vt:vector>
  </TitlesOfParts>
  <Company>BNDES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 Padrão</dc:creator>
  <cp:lastModifiedBy>Iuri Izawa</cp:lastModifiedBy>
  <cp:lastPrinted>2014-02-28T15:43:58Z</cp:lastPrinted>
  <dcterms:created xsi:type="dcterms:W3CDTF">2005-02-18T15:10:11Z</dcterms:created>
  <dcterms:modified xsi:type="dcterms:W3CDTF">2024-09-05T19:39:54Z</dcterms:modified>
</cp:coreProperties>
</file>