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izawa\Downloads\"/>
    </mc:Choice>
  </mc:AlternateContent>
  <xr:revisionPtr revIDLastSave="0" documentId="8_{F8672E6F-1A87-448D-A135-2B76B796D719}" xr6:coauthVersionLast="47" xr6:coauthVersionMax="47" xr10:uidLastSave="{00000000-0000-0000-0000-000000000000}"/>
  <bookViews>
    <workbookView xWindow="28680" yWindow="0" windowWidth="24240" windowHeight="13290" tabRatio="887" xr2:uid="{8B80C8C2-03CF-4E25-B4D7-E12DE64738ED}"/>
  </bookViews>
  <sheets>
    <sheet name="Modelo FCL 505 - TF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F14" i="8"/>
  <c r="D19" i="8" l="1"/>
  <c r="B19" i="8"/>
  <c r="E19" i="8"/>
  <c r="B18" i="8"/>
  <c r="E18" i="8" s="1"/>
  <c r="D17" i="8"/>
  <c r="B17" i="8"/>
  <c r="E17" i="8" s="1"/>
  <c r="B14" i="8"/>
  <c r="E14" i="8" s="1"/>
  <c r="B15" i="8"/>
  <c r="E15" i="8" s="1"/>
  <c r="B16" i="8"/>
  <c r="E16" i="8" s="1"/>
  <c r="G13" i="8"/>
  <c r="G15" i="8" s="1"/>
  <c r="G16" i="8" s="1"/>
  <c r="G18" i="8" s="1"/>
  <c r="G19" i="8" s="1"/>
  <c r="B13" i="8"/>
  <c r="E13" i="8" s="1"/>
  <c r="B12" i="8"/>
  <c r="E12" i="8" s="1"/>
  <c r="F12" i="8" s="1"/>
  <c r="A12" i="8"/>
  <c r="H12" i="8" s="1"/>
  <c r="A13" i="8" s="1"/>
  <c r="H13" i="8" l="1"/>
  <c r="A14" i="8" s="1"/>
  <c r="F13" i="8"/>
  <c r="A15" i="8" l="1"/>
  <c r="F15" i="8" l="1"/>
  <c r="H15" i="8"/>
  <c r="A16" i="8" s="1"/>
  <c r="H16" i="8" l="1"/>
  <c r="F16" i="8"/>
  <c r="A17" i="8"/>
  <c r="A18" i="8" l="1"/>
  <c r="H18" i="8" l="1"/>
  <c r="A19" i="8" s="1"/>
  <c r="F18" i="8"/>
  <c r="F19" i="8" l="1"/>
  <c r="H19" i="8"/>
</calcChain>
</file>

<file path=xl/sharedStrings.xml><?xml version="1.0" encoding="utf-8"?>
<sst xmlns="http://schemas.openxmlformats.org/spreadsheetml/2006/main" count="16" uniqueCount="16">
  <si>
    <t>Dias</t>
  </si>
  <si>
    <t>Saldo de Principal</t>
  </si>
  <si>
    <t>Data Início Cálculo</t>
  </si>
  <si>
    <t>Data Final Cálculo</t>
  </si>
  <si>
    <t>Taxa</t>
  </si>
  <si>
    <t>Juros Compensatórios</t>
  </si>
  <si>
    <t>Valor liberado em R$</t>
  </si>
  <si>
    <t>Data da liberação</t>
  </si>
  <si>
    <t>Valor</t>
  </si>
  <si>
    <t>Parc Rest</t>
  </si>
  <si>
    <t xml:space="preserve">Valor </t>
  </si>
  <si>
    <t>Amortização</t>
  </si>
  <si>
    <t>Valores em Reais</t>
  </si>
  <si>
    <t>continua ......</t>
  </si>
  <si>
    <t xml:space="preserve">CONTRATO:                 </t>
  </si>
  <si>
    <t>XPTO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</si>
</sst>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1" formatCode="_(* #,##0.00_);_(* \(#,##0.00\);_(* &quot;-&quot;??_);_(@_)"/>
    <numFmt numFmtId="172" formatCode="dd/mm/yy"/>
    <numFmt numFmtId="173" formatCode="#,##0.0000"/>
    <numFmt numFmtId="195" formatCode="_([$€]* #,##0.00_);_([$€]* \(#,##0.00\);_([$€]* &quot;-&quot;??_);_(@_)"/>
    <numFmt numFmtId="209" formatCode="[$-F800]dddd\,\ mmmm\ dd\,\ yyyy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95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209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11" xfId="0" applyNumberFormat="1" applyFont="1" applyBorder="1"/>
    <xf numFmtId="14" fontId="4" fillId="0" borderId="11" xfId="0" applyNumberFormat="1" applyFont="1" applyBorder="1" applyAlignment="1">
      <alignment horizontal="center"/>
    </xf>
    <xf numFmtId="171" fontId="4" fillId="0" borderId="11" xfId="2" applyFont="1" applyBorder="1"/>
    <xf numFmtId="1" fontId="4" fillId="0" borderId="11" xfId="0" applyNumberFormat="1" applyFont="1" applyFill="1" applyBorder="1" applyAlignment="1">
      <alignment horizontal="center"/>
    </xf>
    <xf numFmtId="0" fontId="4" fillId="0" borderId="11" xfId="0" applyFont="1" applyBorder="1"/>
    <xf numFmtId="4" fontId="4" fillId="0" borderId="12" xfId="0" applyNumberFormat="1" applyFont="1" applyBorder="1"/>
    <xf numFmtId="14" fontId="4" fillId="0" borderId="12" xfId="0" applyNumberFormat="1" applyFont="1" applyBorder="1" applyAlignment="1">
      <alignment horizontal="center"/>
    </xf>
    <xf numFmtId="171" fontId="4" fillId="0" borderId="12" xfId="2" applyFont="1" applyBorder="1"/>
    <xf numFmtId="1" fontId="4" fillId="0" borderId="12" xfId="0" applyNumberFormat="1" applyFont="1" applyFill="1" applyBorder="1" applyAlignment="1">
      <alignment horizontal="center"/>
    </xf>
    <xf numFmtId="0" fontId="4" fillId="0" borderId="12" xfId="0" applyFont="1" applyBorder="1"/>
    <xf numFmtId="4" fontId="7" fillId="0" borderId="12" xfId="0" applyNumberFormat="1" applyFont="1" applyBorder="1"/>
    <xf numFmtId="14" fontId="7" fillId="0" borderId="12" xfId="0" applyNumberFormat="1" applyFont="1" applyBorder="1" applyAlignment="1">
      <alignment horizontal="center"/>
    </xf>
    <xf numFmtId="171" fontId="7" fillId="0" borderId="12" xfId="2" applyFont="1" applyBorder="1"/>
    <xf numFmtId="1" fontId="7" fillId="0" borderId="12" xfId="0" applyNumberFormat="1" applyFont="1" applyFill="1" applyBorder="1" applyAlignment="1">
      <alignment horizontal="center"/>
    </xf>
    <xf numFmtId="0" fontId="7" fillId="0" borderId="12" xfId="0" applyFont="1" applyBorder="1"/>
    <xf numFmtId="172" fontId="6" fillId="2" borderId="6" xfId="0" applyNumberFormat="1" applyFont="1" applyFill="1" applyBorder="1" applyAlignment="1">
      <alignment horizontal="center" vertical="center" wrapText="1"/>
    </xf>
    <xf numFmtId="172" fontId="6" fillId="2" borderId="7" xfId="0" applyNumberFormat="1" applyFont="1" applyFill="1" applyBorder="1" applyAlignment="1">
      <alignment horizontal="center" vertical="center" wrapText="1"/>
    </xf>
    <xf numFmtId="172" fontId="6" fillId="2" borderId="8" xfId="0" applyNumberFormat="1" applyFont="1" applyFill="1" applyBorder="1" applyAlignment="1">
      <alignment horizontal="center" vertical="center" wrapText="1"/>
    </xf>
    <xf numFmtId="172" fontId="6" fillId="2" borderId="9" xfId="0" applyNumberFormat="1" applyFont="1" applyFill="1" applyBorder="1" applyAlignment="1">
      <alignment horizontal="center" vertical="center" wrapText="1"/>
    </xf>
    <xf numFmtId="173" fontId="6" fillId="2" borderId="2" xfId="0" applyNumberFormat="1" applyFont="1" applyFill="1" applyBorder="1" applyAlignment="1">
      <alignment horizontal="center"/>
    </xf>
    <xf numFmtId="173" fontId="6" fillId="2" borderId="10" xfId="0" applyNumberFormat="1" applyFont="1" applyFill="1" applyBorder="1" applyAlignment="1">
      <alignment horizontal="center"/>
    </xf>
  </cellXfs>
  <cellStyles count="3">
    <cellStyle name="Euro" xfId="1" xr:uid="{17B3978E-D633-4DD5-AC83-12F987CFA0AF}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D370-A137-482D-8BDA-2F2BDFAB1DB7}">
  <dimension ref="A2:L22"/>
  <sheetViews>
    <sheetView showGridLines="0" tabSelected="1" zoomScaleNormal="100" workbookViewId="0">
      <selection activeCell="F18" sqref="F18"/>
    </sheetView>
  </sheetViews>
  <sheetFormatPr defaultRowHeight="13.8" x14ac:dyDescent="0.25"/>
  <cols>
    <col min="1" max="1" width="17.6640625" style="2" customWidth="1"/>
    <col min="2" max="2" width="16.6640625" style="2" customWidth="1"/>
    <col min="3" max="3" width="14.6640625" style="2" customWidth="1"/>
    <col min="4" max="4" width="9.44140625" style="2" customWidth="1"/>
    <col min="5" max="5" width="8.109375" style="2" customWidth="1"/>
    <col min="6" max="6" width="13.88671875" style="2" customWidth="1"/>
    <col min="7" max="7" width="8.77734375" style="2" customWidth="1"/>
    <col min="8" max="8" width="17.88671875" style="2" customWidth="1"/>
    <col min="9" max="9" width="3" style="2" customWidth="1"/>
    <col min="10" max="10" width="6.5546875" style="2" customWidth="1"/>
    <col min="11" max="11" width="4.5546875" style="2" customWidth="1"/>
    <col min="12" max="12" width="34.5546875" style="2" bestFit="1" customWidth="1"/>
    <col min="13" max="13" width="12.33203125" style="2" bestFit="1" customWidth="1"/>
    <col min="14" max="14" width="18.6640625" style="2" customWidth="1"/>
    <col min="15" max="15" width="16" style="2" customWidth="1"/>
    <col min="16" max="16" width="14.44140625" style="2" customWidth="1"/>
    <col min="17" max="17" width="17.33203125" style="2" customWidth="1"/>
    <col min="18" max="16384" width="8.88671875" style="2"/>
  </cols>
  <sheetData>
    <row r="2" spans="1:12" x14ac:dyDescent="0.25">
      <c r="A2" s="1" t="s">
        <v>14</v>
      </c>
      <c r="B2" s="1" t="s">
        <v>15</v>
      </c>
    </row>
    <row r="3" spans="1:12" ht="14.4" thickBot="1" x14ac:dyDescent="0.3"/>
    <row r="4" spans="1:12" ht="29.25" customHeight="1" x14ac:dyDescent="0.25">
      <c r="A4" s="6" t="s">
        <v>7</v>
      </c>
      <c r="B4" s="7" t="s">
        <v>6</v>
      </c>
    </row>
    <row r="5" spans="1:12" ht="14.4" thickBot="1" x14ac:dyDescent="0.3">
      <c r="A5" s="8">
        <v>41937</v>
      </c>
      <c r="B5" s="9">
        <v>464400</v>
      </c>
    </row>
    <row r="8" spans="1:12" ht="14.4" thickBot="1" x14ac:dyDescent="0.3">
      <c r="A8" s="4" t="s">
        <v>12</v>
      </c>
    </row>
    <row r="9" spans="1:12" ht="15.6" customHeight="1" x14ac:dyDescent="0.25">
      <c r="A9" s="27" t="s">
        <v>1</v>
      </c>
      <c r="B9" s="29" t="s">
        <v>2</v>
      </c>
      <c r="C9" s="29" t="s">
        <v>3</v>
      </c>
      <c r="D9" s="31" t="s">
        <v>5</v>
      </c>
      <c r="E9" s="32"/>
      <c r="F9" s="32"/>
      <c r="G9" s="31" t="s">
        <v>11</v>
      </c>
      <c r="H9" s="32"/>
    </row>
    <row r="10" spans="1:12" ht="28.2" customHeight="1" thickBot="1" x14ac:dyDescent="0.3">
      <c r="A10" s="28"/>
      <c r="B10" s="30"/>
      <c r="C10" s="30"/>
      <c r="D10" s="10" t="s">
        <v>4</v>
      </c>
      <c r="E10" s="10" t="s">
        <v>0</v>
      </c>
      <c r="F10" s="11" t="s">
        <v>8</v>
      </c>
      <c r="G10" s="10" t="s">
        <v>9</v>
      </c>
      <c r="H10" s="11" t="s">
        <v>10</v>
      </c>
    </row>
    <row r="12" spans="1:12" x14ac:dyDescent="0.25">
      <c r="A12" s="12">
        <f>+B5</f>
        <v>464400</v>
      </c>
      <c r="B12" s="13">
        <f>+A5</f>
        <v>41937</v>
      </c>
      <c r="C12" s="13">
        <v>42077</v>
      </c>
      <c r="D12" s="14">
        <v>7.4</v>
      </c>
      <c r="E12" s="15">
        <f t="shared" ref="E12:E19" si="0">+C12-B12</f>
        <v>140</v>
      </c>
      <c r="F12" s="14">
        <f>ROUND(A12*(ROUND((1+(D12/100))^(E12/365)-1,6)),2)</f>
        <v>12892.21</v>
      </c>
      <c r="G12" s="16">
        <v>10</v>
      </c>
      <c r="H12" s="14">
        <f>TRUNC(A12/G12,2)</f>
        <v>46440</v>
      </c>
    </row>
    <row r="13" spans="1:12" x14ac:dyDescent="0.25">
      <c r="A13" s="17">
        <f>+A12-H12</f>
        <v>417960</v>
      </c>
      <c r="B13" s="18">
        <f>+C12</f>
        <v>42077</v>
      </c>
      <c r="C13" s="18">
        <v>42262</v>
      </c>
      <c r="D13" s="19">
        <v>7.4</v>
      </c>
      <c r="E13" s="20">
        <f t="shared" si="0"/>
        <v>185</v>
      </c>
      <c r="F13" s="19">
        <f>ROUND(A13*(ROUND((1+(D13/100))^(E13/365)-1,6)),2)</f>
        <v>15400.57</v>
      </c>
      <c r="G13" s="21">
        <f>+G12-1</f>
        <v>9</v>
      </c>
      <c r="H13" s="19">
        <f>TRUNC(A13/G13,2)</f>
        <v>46440</v>
      </c>
    </row>
    <row r="14" spans="1:12" x14ac:dyDescent="0.25">
      <c r="A14" s="22">
        <f>+A13-H13</f>
        <v>371520</v>
      </c>
      <c r="B14" s="23">
        <f t="shared" ref="B14:B19" si="1">+C13</f>
        <v>42262</v>
      </c>
      <c r="C14" s="23">
        <v>42369</v>
      </c>
      <c r="D14" s="24">
        <v>7.4</v>
      </c>
      <c r="E14" s="25">
        <f t="shared" si="0"/>
        <v>107</v>
      </c>
      <c r="F14" s="24">
        <f>ROUND(A14*((1+(D14/100))^(E14/365)-1),2)</f>
        <v>7857.11</v>
      </c>
      <c r="G14" s="21"/>
      <c r="H14" s="21"/>
      <c r="L14" s="5"/>
    </row>
    <row r="15" spans="1:12" x14ac:dyDescent="0.25">
      <c r="A15" s="17">
        <f>+A14</f>
        <v>371520</v>
      </c>
      <c r="B15" s="18">
        <f t="shared" si="1"/>
        <v>42369</v>
      </c>
      <c r="C15" s="18">
        <v>42444</v>
      </c>
      <c r="D15" s="19">
        <v>7.4</v>
      </c>
      <c r="E15" s="20">
        <f t="shared" si="0"/>
        <v>75</v>
      </c>
      <c r="F15" s="19">
        <f>ROUND((A15+F14)*(ROUND((1+(D15/100))^(E15/366)-1,6)),2)+F14</f>
        <v>13447.99</v>
      </c>
      <c r="G15" s="21">
        <f>+G13-1</f>
        <v>8</v>
      </c>
      <c r="H15" s="19">
        <f>TRUNC(A15/G15,2)</f>
        <v>46440</v>
      </c>
      <c r="L15" s="5"/>
    </row>
    <row r="16" spans="1:12" x14ac:dyDescent="0.25">
      <c r="A16" s="17">
        <f>+A15-H15</f>
        <v>325080</v>
      </c>
      <c r="B16" s="18">
        <f t="shared" si="1"/>
        <v>42444</v>
      </c>
      <c r="C16" s="18">
        <v>42627</v>
      </c>
      <c r="D16" s="19">
        <v>7.4</v>
      </c>
      <c r="E16" s="20">
        <f t="shared" si="0"/>
        <v>183</v>
      </c>
      <c r="F16" s="19">
        <f>ROUND(A16*(ROUND((1+(D16/100))^(E16/366)-1,6)),2)</f>
        <v>11813.41</v>
      </c>
      <c r="G16" s="21">
        <f>+G15-1</f>
        <v>7</v>
      </c>
      <c r="H16" s="19">
        <f>TRUNC(A16/G16,2)</f>
        <v>46440</v>
      </c>
      <c r="L16" s="5"/>
    </row>
    <row r="17" spans="1:12" x14ac:dyDescent="0.25">
      <c r="A17" s="22">
        <f>+A16-H16</f>
        <v>278640</v>
      </c>
      <c r="B17" s="23">
        <f t="shared" si="1"/>
        <v>42627</v>
      </c>
      <c r="C17" s="23">
        <v>42735</v>
      </c>
      <c r="D17" s="24">
        <f>+D16</f>
        <v>7.4</v>
      </c>
      <c r="E17" s="25">
        <f t="shared" si="0"/>
        <v>108</v>
      </c>
      <c r="F17" s="24">
        <f>ROUND(A17*((1+(D17/100))^(E17/366)-1),2)</f>
        <v>5932.07</v>
      </c>
      <c r="G17" s="26"/>
      <c r="H17" s="24"/>
      <c r="L17" s="5"/>
    </row>
    <row r="18" spans="1:12" x14ac:dyDescent="0.25">
      <c r="A18" s="17">
        <f>+A17</f>
        <v>278640</v>
      </c>
      <c r="B18" s="18">
        <f t="shared" si="1"/>
        <v>42735</v>
      </c>
      <c r="C18" s="18">
        <v>42808</v>
      </c>
      <c r="D18" s="19">
        <v>7.4</v>
      </c>
      <c r="E18" s="20">
        <f t="shared" si="0"/>
        <v>73</v>
      </c>
      <c r="F18" s="19">
        <f>ROUND((A18+F17)*(ROUND((1+(D18/100))^(E18/365)-1,6)),2)+F17</f>
        <v>10024.219999999999</v>
      </c>
      <c r="G18" s="21">
        <f>+G16-1</f>
        <v>6</v>
      </c>
      <c r="H18" s="19">
        <f>TRUNC(A18/G18,2)</f>
        <v>46440</v>
      </c>
      <c r="L18" s="5"/>
    </row>
    <row r="19" spans="1:12" x14ac:dyDescent="0.25">
      <c r="A19" s="17">
        <f>+A18-H18</f>
        <v>232200</v>
      </c>
      <c r="B19" s="18">
        <f t="shared" si="1"/>
        <v>42808</v>
      </c>
      <c r="C19" s="18">
        <v>42992</v>
      </c>
      <c r="D19" s="19">
        <f>+D18</f>
        <v>7.4</v>
      </c>
      <c r="E19" s="20">
        <f t="shared" si="0"/>
        <v>184</v>
      </c>
      <c r="F19" s="19">
        <f>ROUND(A19*(ROUND((1+(D19/100))^(E19/365)-1,6)),2)</f>
        <v>8508.74</v>
      </c>
      <c r="G19" s="21">
        <f>+G18-1</f>
        <v>5</v>
      </c>
      <c r="H19" s="19">
        <f>TRUNC(A19/G19,2)</f>
        <v>46440</v>
      </c>
      <c r="L19" s="5"/>
    </row>
    <row r="20" spans="1:12" x14ac:dyDescent="0.25">
      <c r="E20" s="3"/>
      <c r="L20" s="5"/>
    </row>
    <row r="21" spans="1:12" x14ac:dyDescent="0.25">
      <c r="A21" s="2" t="s">
        <v>13</v>
      </c>
      <c r="E21" s="3"/>
    </row>
    <row r="22" spans="1:12" x14ac:dyDescent="0.25">
      <c r="E22" s="3"/>
    </row>
  </sheetData>
  <mergeCells count="5">
    <mergeCell ref="A9:A10"/>
    <mergeCell ref="B9:B10"/>
    <mergeCell ref="C9:C10"/>
    <mergeCell ref="D9:F9"/>
    <mergeCell ref="G9:H9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FCL 505 - TFB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Padrão</dc:creator>
  <cp:lastModifiedBy>Iuri Izawa</cp:lastModifiedBy>
  <cp:lastPrinted>2014-02-28T15:43:58Z</cp:lastPrinted>
  <dcterms:created xsi:type="dcterms:W3CDTF">2005-02-18T15:10:11Z</dcterms:created>
  <dcterms:modified xsi:type="dcterms:W3CDTF">2024-09-05T19:38:56Z</dcterms:modified>
</cp:coreProperties>
</file>