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J:\GPECI NOVA\_05. Modelos e Planilhas\03.FCL\321\"/>
    </mc:Choice>
  </mc:AlternateContent>
  <bookViews>
    <workbookView xWindow="96" yWindow="96" windowWidth="9420" windowHeight="6300"/>
  </bookViews>
  <sheets>
    <sheet name="Simulação" sheetId="1" r:id="rId1"/>
  </sheets>
  <definedNames>
    <definedName name="_xlnm.Print_Titles" localSheetId="0">Simulação!$1:$4</definedName>
  </definedNames>
  <calcPr calcId="152511"/>
</workbook>
</file>

<file path=xl/calcChain.xml><?xml version="1.0" encoding="utf-8"?>
<calcChain xmlns="http://schemas.openxmlformats.org/spreadsheetml/2006/main">
  <c r="K13" i="1" l="1"/>
  <c r="C22" i="1" l="1"/>
  <c r="E22" i="1" s="1"/>
  <c r="C23" i="1"/>
  <c r="E23" i="1" s="1"/>
  <c r="C24" i="1"/>
  <c r="C19" i="1"/>
  <c r="E19" i="1" s="1"/>
  <c r="C20" i="1"/>
  <c r="E20" i="1" s="1"/>
  <c r="C21" i="1"/>
  <c r="E21" i="1" s="1"/>
  <c r="C15" i="1"/>
  <c r="C16" i="1"/>
  <c r="C17" i="1"/>
  <c r="C18" i="1"/>
  <c r="C14" i="1"/>
  <c r="H14" i="1"/>
  <c r="K14" i="1" s="1"/>
  <c r="G14" i="1"/>
  <c r="G15" i="1" s="1"/>
  <c r="G16" i="1" s="1"/>
  <c r="G17" i="1" s="1"/>
  <c r="G18" i="1" s="1"/>
  <c r="G24" i="1" l="1"/>
  <c r="G19" i="1"/>
  <c r="G20" i="1" s="1"/>
  <c r="H15" i="1"/>
  <c r="I19" i="1"/>
  <c r="I20" i="1"/>
  <c r="G21" i="1"/>
  <c r="E13" i="1"/>
  <c r="H16" i="1" l="1"/>
  <c r="I13" i="1"/>
  <c r="L13" i="1" s="1"/>
  <c r="M13" i="1" s="1"/>
  <c r="I21" i="1"/>
  <c r="G22" i="1"/>
  <c r="E24" i="1"/>
  <c r="I24" i="1" s="1"/>
  <c r="E18" i="1"/>
  <c r="I18" i="1" s="1"/>
  <c r="E17" i="1"/>
  <c r="I17" i="1" s="1"/>
  <c r="E16" i="1"/>
  <c r="I16" i="1" s="1"/>
  <c r="E15" i="1"/>
  <c r="I15" i="1" s="1"/>
  <c r="L15" i="1" s="1"/>
  <c r="E14" i="1"/>
  <c r="I14" i="1" s="1"/>
  <c r="L16" i="1" l="1"/>
  <c r="L14" i="1"/>
  <c r="M14" i="1" s="1"/>
  <c r="I22" i="1"/>
  <c r="G23" i="1"/>
  <c r="I23" i="1" s="1"/>
  <c r="H17" i="1"/>
  <c r="L17" i="1" s="1"/>
  <c r="H18" i="1" l="1"/>
  <c r="L18" i="1" s="1"/>
  <c r="H19" i="1" l="1"/>
  <c r="K19" i="1" s="1"/>
  <c r="H20" i="1" l="1"/>
  <c r="L20" i="1" s="1"/>
  <c r="L19" i="1"/>
  <c r="M19" i="1" s="1"/>
  <c r="H21" i="1" l="1"/>
  <c r="L21" i="1" s="1"/>
  <c r="H22" i="1" l="1"/>
  <c r="L22" i="1" s="1"/>
  <c r="H23" i="1" l="1"/>
  <c r="H24" i="1" l="1"/>
  <c r="K24" i="1" s="1"/>
  <c r="L23" i="1"/>
  <c r="L24" i="1" l="1"/>
  <c r="M24" i="1" s="1"/>
</calcChain>
</file>

<file path=xl/sharedStrings.xml><?xml version="1.0" encoding="utf-8"?>
<sst xmlns="http://schemas.openxmlformats.org/spreadsheetml/2006/main" count="22" uniqueCount="22">
  <si>
    <t>Fator</t>
  </si>
  <si>
    <t>TJ lim.</t>
  </si>
  <si>
    <t>Amortização</t>
  </si>
  <si>
    <t>Principal p/ cálculo</t>
  </si>
  <si>
    <t>Ano</t>
  </si>
  <si>
    <t>Juros: TOTAL</t>
  </si>
  <si>
    <t>Juros: parcial</t>
  </si>
  <si>
    <t>Tx. Pram</t>
  </si>
  <si>
    <t>Dias</t>
  </si>
  <si>
    <t>DT Final</t>
  </si>
  <si>
    <t>DT Inicial</t>
  </si>
  <si>
    <t>Nota: Todos os valores estão em UM 321</t>
  </si>
  <si>
    <t>Liberação de 29.291,15400 UM em 07/06/17</t>
  </si>
  <si>
    <t>Sem Carência</t>
  </si>
  <si>
    <t>Parcelas em 15/06/18, 17/06/19, 15/06/20 e 15/06/21</t>
  </si>
  <si>
    <t>Cobrança ocorrendo numa mudança de ano não-bissexto para bissexto para não-bissexto</t>
  </si>
  <si>
    <t>CONTRATO:</t>
  </si>
  <si>
    <t>XPTO</t>
  </si>
  <si>
    <t>Valor liberado</t>
  </si>
  <si>
    <t>Data da liberação</t>
  </si>
  <si>
    <t>Taxa de juros (% a.a.)</t>
  </si>
  <si>
    <t>Valores em Reais (UM)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</si>
</sst>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d/mm/yy"/>
    <numFmt numFmtId="165" formatCode="0.000000%"/>
    <numFmt numFmtId="166" formatCode="#,##0.00000"/>
    <numFmt numFmtId="167" formatCode="0.000"/>
    <numFmt numFmtId="168" formatCode="dd/mm/yy;@"/>
    <numFmt numFmtId="169" formatCode="0.00000"/>
    <numFmt numFmtId="170" formatCode="#,##0.000000_);\(#,##0.000000\)"/>
    <numFmt numFmtId="171" formatCode="#,##0.000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8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166" fontId="2" fillId="0" borderId="4" xfId="0" applyNumberFormat="1" applyFont="1" applyFill="1" applyBorder="1" applyAlignment="1" applyProtection="1">
      <alignment horizontal="center" wrapText="1"/>
    </xf>
    <xf numFmtId="1" fontId="2" fillId="0" borderId="6" xfId="0" applyNumberFormat="1" applyFont="1" applyFill="1" applyBorder="1" applyAlignment="1" applyProtection="1">
      <alignment horizontal="center"/>
      <protection hidden="1"/>
    </xf>
    <xf numFmtId="165" fontId="2" fillId="0" borderId="6" xfId="0" applyNumberFormat="1" applyFont="1" applyFill="1" applyBorder="1" applyAlignment="1" applyProtection="1">
      <alignment horizontal="center"/>
    </xf>
    <xf numFmtId="166" fontId="2" fillId="0" borderId="6" xfId="0" applyNumberFormat="1" applyFont="1" applyFill="1" applyBorder="1" applyAlignment="1" applyProtection="1">
      <alignment horizontal="center" wrapText="1"/>
    </xf>
    <xf numFmtId="164" fontId="2" fillId="0" borderId="5" xfId="0" applyNumberFormat="1" applyFont="1" applyFill="1" applyBorder="1" applyAlignment="1" applyProtection="1">
      <alignment horizontal="center"/>
      <protection locked="0"/>
    </xf>
    <xf numFmtId="166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0" fillId="0" borderId="10" xfId="0" applyBorder="1"/>
    <xf numFmtId="167" fontId="0" fillId="0" borderId="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" fontId="2" fillId="0" borderId="1" xfId="0" applyNumberFormat="1" applyFont="1" applyFill="1" applyBorder="1" applyAlignment="1" applyProtection="1">
      <alignment horizontal="center"/>
      <protection hidden="1"/>
    </xf>
    <xf numFmtId="166" fontId="2" fillId="0" borderId="1" xfId="0" applyNumberFormat="1" applyFont="1" applyFill="1" applyBorder="1" applyAlignment="1" applyProtection="1">
      <alignment horizontal="center"/>
      <protection locked="0"/>
    </xf>
    <xf numFmtId="165" fontId="2" fillId="0" borderId="1" xfId="0" applyNumberFormat="1" applyFont="1" applyFill="1" applyBorder="1" applyAlignment="1" applyProtection="1">
      <alignment horizontal="center"/>
    </xf>
    <xf numFmtId="166" fontId="2" fillId="0" borderId="1" xfId="0" applyNumberFormat="1" applyFont="1" applyFill="1" applyBorder="1" applyAlignment="1" applyProtection="1">
      <alignment horizontal="center" wrapText="1"/>
    </xf>
    <xf numFmtId="166" fontId="2" fillId="4" borderId="6" xfId="0" applyNumberFormat="1" applyFont="1" applyFill="1" applyBorder="1" applyAlignment="1" applyProtection="1">
      <alignment horizontal="center" wrapText="1"/>
    </xf>
    <xf numFmtId="166" fontId="2" fillId="4" borderId="3" xfId="0" applyNumberFormat="1" applyFont="1" applyFill="1" applyBorder="1" applyAlignment="1" applyProtection="1">
      <alignment horizontal="center" wrapText="1"/>
    </xf>
    <xf numFmtId="14" fontId="2" fillId="0" borderId="0" xfId="0" applyNumberFormat="1" applyFont="1" applyBorder="1"/>
    <xf numFmtId="0" fontId="2" fillId="0" borderId="12" xfId="0" applyFont="1" applyBorder="1"/>
    <xf numFmtId="166" fontId="1" fillId="2" borderId="7" xfId="0" applyNumberFormat="1" applyFont="1" applyFill="1" applyBorder="1" applyAlignment="1" applyProtection="1">
      <alignment horizontal="center" wrapText="1"/>
    </xf>
    <xf numFmtId="1" fontId="2" fillId="0" borderId="8" xfId="0" applyNumberFormat="1" applyFont="1" applyFill="1" applyBorder="1" applyAlignment="1" applyProtection="1">
      <alignment horizontal="center"/>
      <protection hidden="1"/>
    </xf>
    <xf numFmtId="1" fontId="2" fillId="0" borderId="18" xfId="0" applyNumberFormat="1" applyFont="1" applyFill="1" applyBorder="1" applyAlignment="1" applyProtection="1">
      <alignment horizontal="center"/>
      <protection hidden="1"/>
    </xf>
    <xf numFmtId="1" fontId="2" fillId="0" borderId="19" xfId="0" applyNumberFormat="1" applyFont="1" applyFill="1" applyBorder="1" applyAlignment="1" applyProtection="1">
      <alignment horizontal="center"/>
      <protection hidden="1"/>
    </xf>
    <xf numFmtId="168" fontId="1" fillId="2" borderId="6" xfId="0" applyNumberFormat="1" applyFont="1" applyFill="1" applyBorder="1" applyAlignment="1" applyProtection="1">
      <alignment horizontal="center" wrapText="1"/>
    </xf>
    <xf numFmtId="164" fontId="3" fillId="0" borderId="6" xfId="0" applyNumberFormat="1" applyFont="1" applyFill="1" applyBorder="1" applyAlignment="1" applyProtection="1">
      <alignment horizontal="center"/>
      <protection locked="0"/>
    </xf>
    <xf numFmtId="168" fontId="1" fillId="2" borderId="1" xfId="0" applyNumberFormat="1" applyFont="1" applyFill="1" applyBorder="1" applyAlignment="1" applyProtection="1">
      <alignment horizontal="center" wrapText="1"/>
    </xf>
    <xf numFmtId="166" fontId="1" fillId="2" borderId="2" xfId="0" applyNumberFormat="1" applyFont="1" applyFill="1" applyBorder="1" applyAlignment="1" applyProtection="1">
      <alignment horizontal="center" wrapText="1"/>
    </xf>
    <xf numFmtId="10" fontId="2" fillId="0" borderId="6" xfId="0" applyNumberFormat="1" applyFont="1" applyFill="1" applyBorder="1" applyAlignment="1" applyProtection="1">
      <alignment horizontal="center"/>
      <protection locked="0"/>
    </xf>
    <xf numFmtId="10" fontId="2" fillId="0" borderId="3" xfId="0" applyNumberFormat="1" applyFont="1" applyFill="1" applyBorder="1" applyAlignment="1" applyProtection="1">
      <alignment horizontal="center"/>
      <protection locked="0"/>
    </xf>
    <xf numFmtId="10" fontId="2" fillId="0" borderId="1" xfId="0" applyNumberFormat="1" applyFont="1" applyFill="1" applyBorder="1" applyAlignment="1" applyProtection="1">
      <alignment horizontal="center"/>
      <protection locked="0"/>
    </xf>
    <xf numFmtId="164" fontId="2" fillId="0" borderId="21" xfId="0" applyNumberFormat="1" applyFont="1" applyFill="1" applyBorder="1" applyAlignment="1" applyProtection="1">
      <alignment horizontal="center"/>
      <protection locked="0"/>
    </xf>
    <xf numFmtId="168" fontId="1" fillId="2" borderId="22" xfId="0" applyNumberFormat="1" applyFont="1" applyFill="1" applyBorder="1" applyAlignment="1" applyProtection="1">
      <alignment horizontal="center" wrapText="1"/>
    </xf>
    <xf numFmtId="1" fontId="2" fillId="0" borderId="23" xfId="0" applyNumberFormat="1" applyFont="1" applyFill="1" applyBorder="1" applyAlignment="1" applyProtection="1">
      <alignment horizontal="center"/>
      <protection hidden="1"/>
    </xf>
    <xf numFmtId="166" fontId="2" fillId="0" borderId="22" xfId="0" applyNumberFormat="1" applyFont="1" applyFill="1" applyBorder="1" applyAlignment="1" applyProtection="1">
      <alignment horizontal="center"/>
      <protection locked="0"/>
    </xf>
    <xf numFmtId="165" fontId="2" fillId="0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Fill="1" applyBorder="1" applyAlignment="1" applyProtection="1">
      <alignment horizontal="center"/>
      <protection hidden="1"/>
    </xf>
    <xf numFmtId="166" fontId="2" fillId="0" borderId="22" xfId="0" applyNumberFormat="1" applyFont="1" applyFill="1" applyBorder="1" applyAlignment="1" applyProtection="1">
      <alignment horizontal="center" wrapText="1"/>
    </xf>
    <xf numFmtId="166" fontId="1" fillId="2" borderId="24" xfId="0" applyNumberFormat="1" applyFont="1" applyFill="1" applyBorder="1" applyAlignment="1" applyProtection="1">
      <alignment horizontal="center" wrapText="1"/>
    </xf>
    <xf numFmtId="164" fontId="2" fillId="0" borderId="25" xfId="0" applyNumberFormat="1" applyFont="1" applyFill="1" applyBorder="1" applyAlignment="1" applyProtection="1">
      <alignment horizontal="center"/>
      <protection locked="0"/>
    </xf>
    <xf numFmtId="10" fontId="2" fillId="0" borderId="22" xfId="0" applyNumberFormat="1" applyFont="1" applyFill="1" applyBorder="1" applyAlignment="1" applyProtection="1">
      <alignment horizontal="center"/>
      <protection locked="0"/>
    </xf>
    <xf numFmtId="166" fontId="2" fillId="4" borderId="26" xfId="0" applyNumberFormat="1" applyFont="1" applyFill="1" applyBorder="1" applyAlignment="1" applyProtection="1">
      <alignment horizontal="center" wrapText="1"/>
    </xf>
    <xf numFmtId="164" fontId="6" fillId="5" borderId="23" xfId="0" applyNumberFormat="1" applyFont="1" applyFill="1" applyBorder="1" applyAlignment="1">
      <alignment horizontal="center" vertical="center" wrapText="1"/>
    </xf>
    <xf numFmtId="0" fontId="5" fillId="0" borderId="0" xfId="0" applyFont="1" applyAlignment="1"/>
    <xf numFmtId="0" fontId="1" fillId="0" borderId="0" xfId="0" applyFont="1" applyAlignment="1">
      <alignment wrapText="1"/>
    </xf>
    <xf numFmtId="0" fontId="7" fillId="0" borderId="0" xfId="0" applyFont="1"/>
    <xf numFmtId="1" fontId="7" fillId="0" borderId="0" xfId="0" applyNumberFormat="1" applyFont="1"/>
    <xf numFmtId="0" fontId="8" fillId="0" borderId="0" xfId="0" applyFont="1"/>
    <xf numFmtId="169" fontId="8" fillId="0" borderId="0" xfId="0" applyNumberFormat="1" applyFont="1" applyAlignment="1">
      <alignment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14" fontId="8" fillId="0" borderId="3" xfId="0" applyNumberFormat="1" applyFont="1" applyBorder="1" applyAlignment="1">
      <alignment horizontal="center"/>
    </xf>
    <xf numFmtId="170" fontId="8" fillId="0" borderId="3" xfId="0" applyNumberFormat="1" applyFont="1" applyBorder="1" applyAlignment="1">
      <alignment horizontal="center"/>
    </xf>
    <xf numFmtId="171" fontId="8" fillId="0" borderId="28" xfId="0" applyNumberFormat="1" applyFont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8" fillId="0" borderId="0" xfId="0" applyFont="1" applyAlignment="1">
      <alignment horizontal="right" wrapText="1"/>
    </xf>
    <xf numFmtId="2" fontId="8" fillId="0" borderId="0" xfId="0" applyNumberFormat="1" applyFont="1" applyAlignment="1">
      <alignment horizontal="center" wrapText="1"/>
    </xf>
    <xf numFmtId="0" fontId="8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6"/>
  <sheetViews>
    <sheetView tabSelected="1" zoomScale="115" zoomScaleNormal="115" workbookViewId="0">
      <selection activeCell="C3" sqref="C3:I3"/>
    </sheetView>
  </sheetViews>
  <sheetFormatPr defaultRowHeight="13.2" x14ac:dyDescent="0.25"/>
  <cols>
    <col min="1" max="1" width="1" customWidth="1"/>
    <col min="2" max="2" width="1.109375" customWidth="1"/>
    <col min="3" max="3" width="20" style="1" customWidth="1"/>
    <col min="4" max="4" width="11.33203125" style="1" bestFit="1" customWidth="1"/>
    <col min="5" max="5" width="10.109375" customWidth="1"/>
    <col min="6" max="6" width="10.33203125" bestFit="1" customWidth="1"/>
    <col min="7" max="7" width="9.5546875" customWidth="1"/>
    <col min="8" max="8" width="19.88671875" customWidth="1"/>
    <col min="9" max="9" width="11.33203125" customWidth="1"/>
    <col min="10" max="10" width="5.6640625" customWidth="1"/>
    <col min="11" max="11" width="14.6640625" customWidth="1"/>
    <col min="12" max="12" width="17.33203125" customWidth="1"/>
    <col min="13" max="13" width="14.33203125" customWidth="1"/>
    <col min="14" max="14" width="1.109375" customWidth="1"/>
  </cols>
  <sheetData>
    <row r="1" spans="2:14" ht="15.6" x14ac:dyDescent="0.3">
      <c r="B1" s="48"/>
      <c r="C1" s="50" t="s">
        <v>16</v>
      </c>
      <c r="D1" s="51" t="s">
        <v>17</v>
      </c>
      <c r="E1" s="52"/>
      <c r="F1" s="52"/>
      <c r="G1" s="52"/>
      <c r="H1" s="52"/>
      <c r="I1" s="52"/>
      <c r="J1" s="48"/>
      <c r="K1" s="48"/>
      <c r="L1" s="48"/>
      <c r="M1" s="48"/>
      <c r="N1" s="48"/>
    </row>
    <row r="2" spans="2:14" ht="15.6" x14ac:dyDescent="0.3">
      <c r="B2" s="48"/>
      <c r="C2" s="64"/>
      <c r="D2" s="64"/>
      <c r="E2" s="53"/>
      <c r="F2" s="64"/>
      <c r="G2" s="64"/>
      <c r="H2" s="65"/>
      <c r="I2" s="65"/>
      <c r="J2" s="48"/>
      <c r="K2" s="48"/>
      <c r="L2" s="48"/>
      <c r="M2" s="48"/>
      <c r="N2" s="48"/>
    </row>
    <row r="3" spans="2:14" ht="14.4" thickBot="1" x14ac:dyDescent="0.3">
      <c r="B3" s="49"/>
      <c r="C3" s="66" t="s">
        <v>21</v>
      </c>
      <c r="D3" s="66"/>
      <c r="E3" s="66"/>
      <c r="F3" s="66"/>
      <c r="G3" s="66"/>
      <c r="H3" s="66"/>
      <c r="I3" s="66"/>
      <c r="J3" s="49"/>
      <c r="K3" s="49"/>
      <c r="L3" s="49"/>
      <c r="M3" s="49"/>
      <c r="N3" s="49"/>
    </row>
    <row r="4" spans="2:14" ht="42" thickBot="1" x14ac:dyDescent="0.3">
      <c r="B4" s="49"/>
      <c r="C4" s="54" t="s">
        <v>18</v>
      </c>
      <c r="D4" s="55" t="s">
        <v>19</v>
      </c>
      <c r="E4" s="55" t="s">
        <v>20</v>
      </c>
      <c r="F4" s="56"/>
      <c r="G4" s="49"/>
      <c r="H4" s="49"/>
      <c r="I4" s="49"/>
      <c r="J4" s="49"/>
      <c r="K4" s="49"/>
    </row>
    <row r="5" spans="2:14" ht="13.8" x14ac:dyDescent="0.25">
      <c r="C5" s="59">
        <v>29291.153999999999</v>
      </c>
      <c r="D5" s="57">
        <v>41431</v>
      </c>
      <c r="E5" s="58">
        <v>1.6</v>
      </c>
      <c r="F5" s="52"/>
    </row>
    <row r="6" spans="2:14" ht="13.8" thickBot="1" x14ac:dyDescent="0.3"/>
    <row r="7" spans="2:14" ht="13.8" thickBot="1" x14ac:dyDescent="0.3">
      <c r="B7" s="60" t="s">
        <v>15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2"/>
    </row>
    <row r="8" spans="2:14" x14ac:dyDescent="0.25">
      <c r="B8" s="8"/>
      <c r="C8" s="9" t="s">
        <v>12</v>
      </c>
      <c r="D8" s="9"/>
      <c r="E8" s="10"/>
      <c r="F8" s="10"/>
      <c r="G8" s="10"/>
      <c r="H8" s="11"/>
      <c r="I8" s="10"/>
      <c r="J8" s="10"/>
      <c r="K8" s="10"/>
      <c r="L8" s="10"/>
      <c r="M8" s="10"/>
      <c r="N8" s="12"/>
    </row>
    <row r="9" spans="2:14" x14ac:dyDescent="0.25">
      <c r="B9" s="8"/>
      <c r="C9" s="9" t="s">
        <v>13</v>
      </c>
      <c r="D9" s="9"/>
      <c r="E9" s="10"/>
      <c r="F9" s="10"/>
      <c r="G9" s="10"/>
      <c r="H9" s="11"/>
      <c r="I9" s="10"/>
      <c r="J9" s="10"/>
      <c r="K9" s="10"/>
      <c r="L9" s="10"/>
      <c r="M9" s="10"/>
      <c r="N9" s="12"/>
    </row>
    <row r="10" spans="2:14" x14ac:dyDescent="0.25">
      <c r="B10" s="8"/>
      <c r="C10" s="9" t="s">
        <v>14</v>
      </c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2"/>
    </row>
    <row r="11" spans="2:14" ht="13.8" thickBot="1" x14ac:dyDescent="0.3">
      <c r="B11" s="8"/>
      <c r="C11" s="23"/>
      <c r="D11" s="9"/>
      <c r="E11" s="10"/>
      <c r="F11" s="13"/>
      <c r="G11" s="10"/>
      <c r="H11" s="10"/>
      <c r="I11" s="10"/>
      <c r="J11" s="10"/>
      <c r="K11" s="10"/>
      <c r="L11" s="10"/>
      <c r="M11" s="10"/>
      <c r="N11" s="12"/>
    </row>
    <row r="12" spans="2:14" ht="28.2" thickBot="1" x14ac:dyDescent="0.3">
      <c r="B12" s="8"/>
      <c r="C12" s="47" t="s">
        <v>10</v>
      </c>
      <c r="D12" s="47" t="s">
        <v>9</v>
      </c>
      <c r="E12" s="47" t="s">
        <v>8</v>
      </c>
      <c r="F12" s="47" t="s">
        <v>1</v>
      </c>
      <c r="G12" s="47" t="s">
        <v>7</v>
      </c>
      <c r="H12" s="47" t="s">
        <v>3</v>
      </c>
      <c r="I12" s="47" t="s">
        <v>0</v>
      </c>
      <c r="J12" s="47" t="s">
        <v>4</v>
      </c>
      <c r="K12" s="47" t="s">
        <v>2</v>
      </c>
      <c r="L12" s="47" t="s">
        <v>6</v>
      </c>
      <c r="M12" s="47" t="s">
        <v>5</v>
      </c>
      <c r="N12" s="12"/>
    </row>
    <row r="13" spans="2:14" x14ac:dyDescent="0.25">
      <c r="B13" s="8"/>
      <c r="C13" s="36">
        <v>41431</v>
      </c>
      <c r="D13" s="37">
        <v>41804</v>
      </c>
      <c r="E13" s="38">
        <f>D13-C13</f>
        <v>373</v>
      </c>
      <c r="F13" s="45">
        <v>0.06</v>
      </c>
      <c r="G13" s="45">
        <v>1.6E-2</v>
      </c>
      <c r="H13" s="39">
        <v>29291.153999999999</v>
      </c>
      <c r="I13" s="40">
        <f>ROUND((1+F13+G13)^(E13/J13)-1,6)</f>
        <v>7.7729000000000006E-2</v>
      </c>
      <c r="J13" s="41">
        <v>365</v>
      </c>
      <c r="K13" s="42">
        <f>TRUNC(H13/5,4)</f>
        <v>5858.2308000000003</v>
      </c>
      <c r="L13" s="42">
        <f>ROUND(H13*I13,4)</f>
        <v>2276.7721000000001</v>
      </c>
      <c r="M13" s="43">
        <f>L13</f>
        <v>2276.7721000000001</v>
      </c>
      <c r="N13" s="12"/>
    </row>
    <row r="14" spans="2:14" x14ac:dyDescent="0.25">
      <c r="B14" s="8"/>
      <c r="C14" s="6">
        <f>D13</f>
        <v>41804</v>
      </c>
      <c r="D14" s="29">
        <v>42171</v>
      </c>
      <c r="E14" s="26">
        <f>D14-C14</f>
        <v>367</v>
      </c>
      <c r="F14" s="33">
        <v>0.06</v>
      </c>
      <c r="G14" s="33">
        <f t="shared" ref="G14:G23" si="0">G13</f>
        <v>1.6E-2</v>
      </c>
      <c r="H14" s="7">
        <f>H13-K13</f>
        <v>23432.923199999997</v>
      </c>
      <c r="I14" s="4">
        <f>ROUND((1+F14+G14)^(E14/J14)-1,6)</f>
        <v>7.6432E-2</v>
      </c>
      <c r="J14" s="3">
        <v>365</v>
      </c>
      <c r="K14" s="5">
        <f>TRUNC(H14/4,4)</f>
        <v>5858.2308000000003</v>
      </c>
      <c r="L14" s="5">
        <f>ROUND(H14*I14,4)</f>
        <v>1791.0252</v>
      </c>
      <c r="M14" s="25">
        <f>L14</f>
        <v>1791.0252</v>
      </c>
      <c r="N14" s="12"/>
    </row>
    <row r="15" spans="2:14" x14ac:dyDescent="0.25">
      <c r="B15" s="8"/>
      <c r="C15" s="6">
        <f t="shared" ref="C15:C24" si="1">D14</f>
        <v>42171</v>
      </c>
      <c r="D15" s="30">
        <v>42185</v>
      </c>
      <c r="E15" s="27">
        <f>D15-C15</f>
        <v>14</v>
      </c>
      <c r="F15" s="34">
        <v>0.06</v>
      </c>
      <c r="G15" s="34">
        <f t="shared" si="0"/>
        <v>1.6E-2</v>
      </c>
      <c r="H15" s="7">
        <f>H14-K14</f>
        <v>17574.692399999996</v>
      </c>
      <c r="I15" s="4">
        <f>ROUND((1+F15+G15)^(E15/J15)-1,6)</f>
        <v>2.8140000000000001E-3</v>
      </c>
      <c r="J15" s="3">
        <v>365</v>
      </c>
      <c r="K15" s="5"/>
      <c r="L15" s="21">
        <f>ROUND(H15*I15,4)</f>
        <v>49.455199999999998</v>
      </c>
      <c r="M15" s="2"/>
      <c r="N15" s="12"/>
    </row>
    <row r="16" spans="2:14" x14ac:dyDescent="0.25">
      <c r="B16" s="8"/>
      <c r="C16" s="6">
        <f t="shared" si="1"/>
        <v>42185</v>
      </c>
      <c r="D16" s="30">
        <v>42277</v>
      </c>
      <c r="E16" s="26">
        <f>D16-C16</f>
        <v>92</v>
      </c>
      <c r="F16" s="33">
        <v>5.9499999999999997E-2</v>
      </c>
      <c r="G16" s="33">
        <f t="shared" si="0"/>
        <v>1.6E-2</v>
      </c>
      <c r="H16" s="7">
        <f>H15</f>
        <v>17574.692399999996</v>
      </c>
      <c r="I16" s="4">
        <f t="shared" ref="I16:I24" si="2">ROUND((1+F16+G16)^(E16/J16)-1,6)</f>
        <v>1.8515E-2</v>
      </c>
      <c r="J16" s="3">
        <v>365</v>
      </c>
      <c r="K16" s="5"/>
      <c r="L16" s="22">
        <f>ROUND((H16+L15)*I16,4)</f>
        <v>326.31110000000001</v>
      </c>
      <c r="M16" s="2"/>
      <c r="N16" s="12"/>
    </row>
    <row r="17" spans="2:14" x14ac:dyDescent="0.25">
      <c r="B17" s="8"/>
      <c r="C17" s="6">
        <f t="shared" si="1"/>
        <v>42277</v>
      </c>
      <c r="D17" s="30">
        <v>42369</v>
      </c>
      <c r="E17" s="26">
        <f t="shared" ref="E17:E24" si="3">D17-C17</f>
        <v>92</v>
      </c>
      <c r="F17" s="33">
        <v>5.57E-2</v>
      </c>
      <c r="G17" s="33">
        <f t="shared" si="0"/>
        <v>1.6E-2</v>
      </c>
      <c r="H17" s="7">
        <f t="shared" ref="H17:H23" si="4">H16-K16</f>
        <v>17574.692399999996</v>
      </c>
      <c r="I17" s="4">
        <f t="shared" si="2"/>
        <v>1.7607000000000001E-2</v>
      </c>
      <c r="J17" s="3">
        <v>365</v>
      </c>
      <c r="K17" s="5"/>
      <c r="L17" s="22">
        <f>ROUND((H17+L16+L15)*I17,4)</f>
        <v>316.05369999999999</v>
      </c>
      <c r="M17" s="2"/>
      <c r="N17" s="12"/>
    </row>
    <row r="18" spans="2:14" x14ac:dyDescent="0.25">
      <c r="B18" s="8"/>
      <c r="C18" s="6">
        <f t="shared" si="1"/>
        <v>42369</v>
      </c>
      <c r="D18" s="30">
        <v>42460</v>
      </c>
      <c r="E18" s="26">
        <f t="shared" si="3"/>
        <v>91</v>
      </c>
      <c r="F18" s="33">
        <v>5.0900000000000001E-2</v>
      </c>
      <c r="G18" s="33">
        <f t="shared" si="0"/>
        <v>1.6E-2</v>
      </c>
      <c r="H18" s="7">
        <f t="shared" si="4"/>
        <v>17574.692399999996</v>
      </c>
      <c r="I18" s="4">
        <f t="shared" si="2"/>
        <v>1.6230999999999999E-2</v>
      </c>
      <c r="J18" s="3">
        <v>366</v>
      </c>
      <c r="K18" s="5"/>
      <c r="L18" s="22">
        <f>ROUND((H18+L17+L16+L15)*I18,4)</f>
        <v>296.48379999999997</v>
      </c>
      <c r="M18" s="2"/>
      <c r="N18" s="12"/>
    </row>
    <row r="19" spans="2:14" x14ac:dyDescent="0.25">
      <c r="B19" s="8"/>
      <c r="C19" s="6">
        <f t="shared" si="1"/>
        <v>42460</v>
      </c>
      <c r="D19" s="29">
        <v>42535</v>
      </c>
      <c r="E19" s="27">
        <f>D19-C19</f>
        <v>75</v>
      </c>
      <c r="F19" s="34">
        <v>4.9399999999999999E-2</v>
      </c>
      <c r="G19" s="34">
        <f t="shared" si="0"/>
        <v>1.6E-2</v>
      </c>
      <c r="H19" s="7">
        <f t="shared" si="4"/>
        <v>17574.692399999996</v>
      </c>
      <c r="I19" s="4">
        <f>ROUND((1+F19+G19)^(E19/J19)-1,6)</f>
        <v>1.3065999999999999E-2</v>
      </c>
      <c r="J19" s="3">
        <v>366</v>
      </c>
      <c r="K19" s="5">
        <f>TRUNC(H19/3,4)</f>
        <v>5858.2308000000003</v>
      </c>
      <c r="L19" s="22">
        <f>ROUND((H19+L18+L17+L16+L15)*I19,4)</f>
        <v>242.54409999999999</v>
      </c>
      <c r="M19" s="25">
        <f>L18+L19+L17+L16+L15</f>
        <v>1230.8479</v>
      </c>
      <c r="N19" s="12"/>
    </row>
    <row r="20" spans="2:14" x14ac:dyDescent="0.25">
      <c r="B20" s="8"/>
      <c r="C20" s="6">
        <f t="shared" si="1"/>
        <v>42535</v>
      </c>
      <c r="D20" s="30">
        <v>42551</v>
      </c>
      <c r="E20" s="26">
        <f>D20-C20</f>
        <v>16</v>
      </c>
      <c r="F20" s="33">
        <v>4.9399999999999999E-2</v>
      </c>
      <c r="G20" s="33">
        <f t="shared" si="0"/>
        <v>1.6E-2</v>
      </c>
      <c r="H20" s="7">
        <f t="shared" si="4"/>
        <v>11716.461599999995</v>
      </c>
      <c r="I20" s="4">
        <f t="shared" ref="I20:I22" si="5">ROUND((1+F20+G20)^(E20/J20)-1,6)</f>
        <v>2.7729999999999999E-3</v>
      </c>
      <c r="J20" s="3">
        <v>366</v>
      </c>
      <c r="K20" s="5"/>
      <c r="L20" s="22">
        <f>ROUND((H20)*I20,4)</f>
        <v>32.489699999999999</v>
      </c>
      <c r="M20" s="2"/>
      <c r="N20" s="12"/>
    </row>
    <row r="21" spans="2:14" x14ac:dyDescent="0.25">
      <c r="B21" s="8"/>
      <c r="C21" s="6">
        <f t="shared" si="1"/>
        <v>42551</v>
      </c>
      <c r="D21" s="30">
        <v>42643</v>
      </c>
      <c r="E21" s="26">
        <f t="shared" ref="E21:E22" si="6">D21-C21</f>
        <v>92</v>
      </c>
      <c r="F21" s="33">
        <v>4.9099999999999998E-2</v>
      </c>
      <c r="G21" s="33">
        <f t="shared" si="0"/>
        <v>1.6E-2</v>
      </c>
      <c r="H21" s="7">
        <f t="shared" si="4"/>
        <v>11716.461599999995</v>
      </c>
      <c r="I21" s="4">
        <f t="shared" si="5"/>
        <v>1.5980000000000001E-2</v>
      </c>
      <c r="J21" s="3">
        <v>366</v>
      </c>
      <c r="K21" s="5"/>
      <c r="L21" s="22">
        <f>ROUND((H21+L20)*I21,4)</f>
        <v>187.7482</v>
      </c>
      <c r="M21" s="2"/>
      <c r="N21" s="12"/>
    </row>
    <row r="22" spans="2:14" x14ac:dyDescent="0.25">
      <c r="B22" s="8"/>
      <c r="C22" s="6">
        <f t="shared" si="1"/>
        <v>42643</v>
      </c>
      <c r="D22" s="30">
        <v>42735</v>
      </c>
      <c r="E22" s="26">
        <f t="shared" si="6"/>
        <v>92</v>
      </c>
      <c r="F22" s="33">
        <v>4.5499999999999999E-2</v>
      </c>
      <c r="G22" s="33">
        <f t="shared" si="0"/>
        <v>1.6E-2</v>
      </c>
      <c r="H22" s="7">
        <f t="shared" si="4"/>
        <v>11716.461599999995</v>
      </c>
      <c r="I22" s="4">
        <f t="shared" si="5"/>
        <v>1.5115E-2</v>
      </c>
      <c r="J22" s="3">
        <v>366</v>
      </c>
      <c r="K22" s="5"/>
      <c r="L22" s="22">
        <f>ROUND((H22+L21+L20)*I22,4)</f>
        <v>180.42320000000001</v>
      </c>
      <c r="M22" s="2"/>
      <c r="N22" s="12"/>
    </row>
    <row r="23" spans="2:14" x14ac:dyDescent="0.25">
      <c r="B23" s="8"/>
      <c r="C23" s="6">
        <f t="shared" si="1"/>
        <v>42735</v>
      </c>
      <c r="D23" s="30">
        <v>42825</v>
      </c>
      <c r="E23" s="26">
        <f t="shared" ref="E23" si="7">D23-C23</f>
        <v>90</v>
      </c>
      <c r="F23" s="33">
        <v>4.3900000000000002E-2</v>
      </c>
      <c r="G23" s="33">
        <f t="shared" si="0"/>
        <v>1.6E-2</v>
      </c>
      <c r="H23" s="7">
        <f t="shared" si="4"/>
        <v>11716.461599999995</v>
      </c>
      <c r="I23" s="4">
        <f t="shared" ref="I23" si="8">ROUND((1+F23+G23)^(E23/J23)-1,6)</f>
        <v>1.4448000000000001E-2</v>
      </c>
      <c r="J23" s="3">
        <v>365</v>
      </c>
      <c r="K23" s="5"/>
      <c r="L23" s="22">
        <f>ROUND((H23+L22+L21+L20)*I23,4)</f>
        <v>175.06819999999999</v>
      </c>
      <c r="M23" s="2"/>
      <c r="N23" s="12"/>
    </row>
    <row r="24" spans="2:14" ht="13.8" thickBot="1" x14ac:dyDescent="0.3">
      <c r="B24" s="8"/>
      <c r="C24" s="44">
        <f t="shared" si="1"/>
        <v>42825</v>
      </c>
      <c r="D24" s="31">
        <v>42900</v>
      </c>
      <c r="E24" s="28">
        <f t="shared" si="3"/>
        <v>75</v>
      </c>
      <c r="F24" s="35">
        <v>4.6100000000000002E-2</v>
      </c>
      <c r="G24" s="35">
        <f>G18</f>
        <v>1.6E-2</v>
      </c>
      <c r="H24" s="18">
        <f>H23</f>
        <v>11716.461599999995</v>
      </c>
      <c r="I24" s="19">
        <f t="shared" si="2"/>
        <v>1.2456999999999999E-2</v>
      </c>
      <c r="J24" s="17">
        <v>365</v>
      </c>
      <c r="K24" s="20">
        <f>TRUNC(H24/2,4)</f>
        <v>5858.2308000000003</v>
      </c>
      <c r="L24" s="46">
        <f>ROUND((H24+L23+L22+L21+L20)*I24,4)</f>
        <v>153.12379999999999</v>
      </c>
      <c r="M24" s="32">
        <f>L23+L24+L22+L21+L20</f>
        <v>728.85309999999993</v>
      </c>
      <c r="N24" s="12"/>
    </row>
    <row r="25" spans="2:14" ht="13.8" thickBot="1" x14ac:dyDescent="0.3">
      <c r="B25" s="14"/>
      <c r="C25" s="24"/>
      <c r="D25" s="24"/>
      <c r="E25" s="15"/>
      <c r="F25" s="15"/>
      <c r="G25" s="15"/>
      <c r="H25" s="15"/>
      <c r="I25" s="15"/>
      <c r="J25" s="15"/>
      <c r="K25" s="15"/>
      <c r="L25" s="15"/>
      <c r="M25" s="15"/>
      <c r="N25" s="16"/>
    </row>
    <row r="26" spans="2:14" x14ac:dyDescent="0.25">
      <c r="B26" s="63" t="s">
        <v>11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</row>
  </sheetData>
  <mergeCells count="6">
    <mergeCell ref="B7:N7"/>
    <mergeCell ref="B26:N26"/>
    <mergeCell ref="C2:D2"/>
    <mergeCell ref="F2:G2"/>
    <mergeCell ref="H2:I2"/>
    <mergeCell ref="C3:I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headerFooter alignWithMargins="0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Simulação</vt:lpstr>
      <vt:lpstr>Simulação!Titulos_de_impressao</vt:lpstr>
    </vt:vector>
  </TitlesOfParts>
  <Company>BNDES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Iuri Izawa</dc:creator>
  <cp:lastModifiedBy>Andre Luis Soares Magalhaes</cp:lastModifiedBy>
  <cp:lastPrinted>2016-02-17T21:39:05Z</cp:lastPrinted>
  <dcterms:created xsi:type="dcterms:W3CDTF">2005-02-18T15:10:11Z</dcterms:created>
  <dcterms:modified xsi:type="dcterms:W3CDTF">2021-07-09T19:19:04Z</dcterms:modified>
</cp:coreProperties>
</file>